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10-12.2024\הרכבת דוחות כספיים- 31.12.24\רווח והפסד- 31.12.24\הוצאות ישירות לאתר- 31.12.24\"/>
    </mc:Choice>
  </mc:AlternateContent>
  <xr:revisionPtr revIDLastSave="0" documentId="13_ncr:1_{10AA9F4B-7A87-4106-B90A-F87B0BE1D488}" xr6:coauthVersionLast="47" xr6:coauthVersionMax="47" xr10:uidLastSave="{00000000-0000-0000-0000-000000000000}"/>
  <bookViews>
    <workbookView xWindow="-120" yWindow="-120" windowWidth="29040" windowHeight="15840" firstSheet="5" activeTab="13" xr2:uid="{D1BBEFB2-5817-4AB8-9B17-BDEC5D0656B8}"/>
  </bookViews>
  <sheets>
    <sheet name="579" sheetId="10" r:id="rId1"/>
    <sheet name="869" sheetId="11" r:id="rId2"/>
    <sheet name="865" sheetId="12" r:id="rId3"/>
    <sheet name="864" sheetId="13" r:id="rId4"/>
    <sheet name="199" sheetId="14" r:id="rId5"/>
    <sheet name="2048" sheetId="15" r:id="rId6"/>
    <sheet name="7256" sheetId="6" r:id="rId7"/>
    <sheet name="14668" sheetId="7" r:id="rId8"/>
    <sheet name="14945" sheetId="8" r:id="rId9"/>
    <sheet name="15340" sheetId="9" r:id="rId10"/>
    <sheet name="15448" sheetId="4" r:id="rId11"/>
    <sheet name="15449" sheetId="5" r:id="rId12"/>
    <sheet name="15450" sheetId="3" r:id="rId13"/>
    <sheet name="מגדל השתלמות- נספח 1" sheetId="2" r:id="rId14"/>
    <sheet name="מגדל השתלמות- נספח 2" sheetId="16" r:id="rId15"/>
    <sheet name="מגדל השתלמות- נספח 3" sheetId="17" r:id="rId16"/>
  </sheets>
  <definedNames>
    <definedName name="_xlnm.Print_Area" localSheetId="7">'14668'!$A$1:$AV$45</definedName>
    <definedName name="_xlnm.Print_Area" localSheetId="8">'14945'!$A$1:$AV$45</definedName>
    <definedName name="_xlnm.Print_Area" localSheetId="9">'15340'!$A$1:$AV$45</definedName>
    <definedName name="_xlnm.Print_Area" localSheetId="10">'15448'!$A$1:$AV$45</definedName>
    <definedName name="_xlnm.Print_Area" localSheetId="11">'15449'!$A$1:$AV$45</definedName>
    <definedName name="_xlnm.Print_Area" localSheetId="12">'15450'!$A$1:$AV$45</definedName>
    <definedName name="_xlnm.Print_Area" localSheetId="4">'199'!$A$1:$AV$45</definedName>
    <definedName name="_xlnm.Print_Area" localSheetId="5">'2048'!$A$1:$AV$45</definedName>
    <definedName name="_xlnm.Print_Area" localSheetId="0">'579'!$A$1:$AU$45</definedName>
    <definedName name="_xlnm.Print_Area" localSheetId="6">'7256'!$A$1:$B$45</definedName>
    <definedName name="_xlnm.Print_Area" localSheetId="3">'864'!$A$1:$AV$45</definedName>
    <definedName name="_xlnm.Print_Area" localSheetId="2">'865'!$A$1:$AV$45</definedName>
    <definedName name="_xlnm.Print_Area" localSheetId="1">'869'!$A$1:$AV$45</definedName>
    <definedName name="_xlnm.Print_Area" localSheetId="13">'מגדל השתלמות- נספח 1'!$A$1:$AV$45</definedName>
    <definedName name="_xlnm.Print_Area" localSheetId="14">'מגדל השתלמות- נספח 2'!$A$1:$AZ$73</definedName>
    <definedName name="_xlnm.Print_Area" localSheetId="15">'מגדל השתלמות- נספח 3'!$A$1:$AZ$108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7" l="1"/>
  <c r="D57" i="17"/>
  <c r="D106" i="17"/>
  <c r="D48" i="16"/>
  <c r="D61" i="16"/>
  <c r="D38" i="16"/>
  <c r="B25" i="10" l="1"/>
  <c r="B39" i="10" s="1"/>
  <c r="B19" i="10"/>
  <c r="B12" i="10"/>
  <c r="B9" i="10"/>
  <c r="B6" i="10"/>
  <c r="B18" i="10" l="1"/>
  <c r="B22" i="10"/>
  <c r="B45" i="10" s="1"/>
  <c r="B41" i="10"/>
  <c r="B42" i="10" s="1"/>
  <c r="B35" i="10"/>
  <c r="B37" i="10" s="1"/>
  <c r="B21" i="6"/>
  <c r="B21" i="2" s="1"/>
  <c r="D108" i="17" s="1"/>
  <c r="B38" i="2"/>
  <c r="B24" i="2"/>
  <c r="B34" i="2"/>
  <c r="B33" i="2"/>
  <c r="B32" i="2"/>
  <c r="B31" i="2"/>
  <c r="B30" i="2"/>
  <c r="B29" i="2"/>
  <c r="B28" i="2"/>
  <c r="B27" i="2"/>
  <c r="B26" i="2"/>
  <c r="B20" i="2"/>
  <c r="B44" i="2" s="1"/>
  <c r="B17" i="2"/>
  <c r="B16" i="2"/>
  <c r="B15" i="2"/>
  <c r="B14" i="2"/>
  <c r="B13" i="2"/>
  <c r="B11" i="2"/>
  <c r="B10" i="2"/>
  <c r="B8" i="2"/>
  <c r="B7" i="2"/>
  <c r="B25" i="12"/>
  <c r="B39" i="12" s="1"/>
  <c r="B25" i="13"/>
  <c r="B39" i="13" s="1"/>
  <c r="B25" i="14"/>
  <c r="B35" i="14" s="1"/>
  <c r="B37" i="14" s="1"/>
  <c r="B25" i="15"/>
  <c r="B39" i="15" s="1"/>
  <c r="B25" i="6"/>
  <c r="B35" i="6" s="1"/>
  <c r="B37" i="6" s="1"/>
  <c r="B25" i="7"/>
  <c r="B35" i="7" s="1"/>
  <c r="B37" i="7" s="1"/>
  <c r="B25" i="8"/>
  <c r="B39" i="8" s="1"/>
  <c r="B25" i="9"/>
  <c r="B39" i="9" s="1"/>
  <c r="B25" i="4"/>
  <c r="B39" i="4" s="1"/>
  <c r="B25" i="5"/>
  <c r="B39" i="5" s="1"/>
  <c r="B25" i="3"/>
  <c r="B39" i="3" s="1"/>
  <c r="B25" i="11"/>
  <c r="B35" i="11" s="1"/>
  <c r="B37" i="11" s="1"/>
  <c r="B19" i="12"/>
  <c r="B19" i="13"/>
  <c r="B19" i="14"/>
  <c r="B19" i="15"/>
  <c r="B19" i="6"/>
  <c r="B19" i="7"/>
  <c r="B19" i="8"/>
  <c r="B19" i="9"/>
  <c r="B19" i="4"/>
  <c r="B19" i="5"/>
  <c r="B19" i="3"/>
  <c r="B19" i="11"/>
  <c r="B35" i="3" l="1"/>
  <c r="B37" i="3" s="1"/>
  <c r="B35" i="5"/>
  <c r="B37" i="5" s="1"/>
  <c r="B35" i="4"/>
  <c r="B37" i="4" s="1"/>
  <c r="B35" i="9"/>
  <c r="B37" i="9" s="1"/>
  <c r="B35" i="8"/>
  <c r="B37" i="8" s="1"/>
  <c r="B39" i="7"/>
  <c r="B39" i="6"/>
  <c r="B36" i="2"/>
  <c r="B35" i="15"/>
  <c r="B37" i="15" s="1"/>
  <c r="B39" i="14"/>
  <c r="B35" i="13"/>
  <c r="B37" i="13" s="1"/>
  <c r="B35" i="12"/>
  <c r="B37" i="12" s="1"/>
  <c r="B39" i="11"/>
  <c r="B25" i="2"/>
  <c r="B35" i="2" s="1"/>
  <c r="B19" i="2"/>
  <c r="B12" i="11"/>
  <c r="B12" i="12"/>
  <c r="B12" i="13"/>
  <c r="B12" i="14"/>
  <c r="B12" i="15"/>
  <c r="B12" i="6"/>
  <c r="B12" i="7"/>
  <c r="B12" i="8"/>
  <c r="B12" i="9"/>
  <c r="B12" i="4"/>
  <c r="B12" i="5"/>
  <c r="B12" i="3"/>
  <c r="B12" i="2"/>
  <c r="B9" i="11"/>
  <c r="B9" i="12"/>
  <c r="B9" i="13"/>
  <c r="B9" i="14"/>
  <c r="B9" i="15"/>
  <c r="B9" i="6"/>
  <c r="B9" i="7"/>
  <c r="B9" i="8"/>
  <c r="B9" i="9"/>
  <c r="B9" i="4"/>
  <c r="B9" i="5"/>
  <c r="B9" i="3"/>
  <c r="B9" i="2"/>
  <c r="B6" i="12"/>
  <c r="B6" i="13"/>
  <c r="B6" i="14"/>
  <c r="B6" i="15"/>
  <c r="B6" i="6"/>
  <c r="B6" i="7"/>
  <c r="B6" i="8"/>
  <c r="B6" i="9"/>
  <c r="B6" i="4"/>
  <c r="B6" i="5"/>
  <c r="B6" i="3"/>
  <c r="B6" i="2"/>
  <c r="B6" i="11"/>
  <c r="B18" i="11" l="1"/>
  <c r="B18" i="3"/>
  <c r="B41" i="3" s="1"/>
  <c r="B42" i="3" s="1"/>
  <c r="B18" i="5"/>
  <c r="B18" i="4"/>
  <c r="B41" i="4" s="1"/>
  <c r="B18" i="9"/>
  <c r="B41" i="9" s="1"/>
  <c r="B18" i="8"/>
  <c r="B18" i="7"/>
  <c r="B41" i="7" s="1"/>
  <c r="B18" i="6"/>
  <c r="B41" i="6" s="1"/>
  <c r="B42" i="6"/>
  <c r="B37" i="2"/>
  <c r="B18" i="15"/>
  <c r="B18" i="14"/>
  <c r="B18" i="13"/>
  <c r="B18" i="12"/>
  <c r="B22" i="12" s="1"/>
  <c r="B45" i="12" s="1"/>
  <c r="B41" i="12"/>
  <c r="B39" i="2"/>
  <c r="B41" i="11"/>
  <c r="B22" i="11"/>
  <c r="B45" i="11" s="1"/>
  <c r="B18" i="2"/>
  <c r="B41" i="2" s="1"/>
  <c r="B22" i="6" l="1"/>
  <c r="B45" i="6" s="1"/>
  <c r="B22" i="3"/>
  <c r="B45" i="3" s="1"/>
  <c r="B41" i="5"/>
  <c r="B22" i="5"/>
  <c r="B45" i="5" s="1"/>
  <c r="B42" i="4"/>
  <c r="B22" i="4"/>
  <c r="B45" i="4" s="1"/>
  <c r="B42" i="9"/>
  <c r="B22" i="9"/>
  <c r="B45" i="9" s="1"/>
  <c r="B41" i="8"/>
  <c r="B22" i="8"/>
  <c r="B45" i="8" s="1"/>
  <c r="B22" i="7"/>
  <c r="B45" i="7" s="1"/>
  <c r="B42" i="7"/>
  <c r="B41" i="15"/>
  <c r="B22" i="15"/>
  <c r="B45" i="15" s="1"/>
  <c r="B41" i="14"/>
  <c r="B22" i="14"/>
  <c r="B45" i="14" s="1"/>
  <c r="B41" i="13"/>
  <c r="B22" i="13"/>
  <c r="B45" i="13" s="1"/>
  <c r="B42" i="12"/>
  <c r="B42" i="11"/>
  <c r="B22" i="2"/>
  <c r="B45" i="2" s="1"/>
  <c r="B42" i="2"/>
  <c r="B42" i="5" l="1"/>
  <c r="B42" i="8"/>
  <c r="B42" i="15"/>
  <c r="B42" i="14"/>
  <c r="B42" i="13"/>
</calcChain>
</file>

<file path=xl/sharedStrings.xml><?xml version="1.0" encoding="utf-8"?>
<sst xmlns="http://schemas.openxmlformats.org/spreadsheetml/2006/main" count="1166" uniqueCount="140">
  <si>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</si>
  <si>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</si>
  <si>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</si>
  <si>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</si>
  <si>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עמלות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</si>
  <si>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</si>
  <si>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</si>
  <si>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</si>
  <si>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</si>
  <si>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</si>
  <si>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</si>
  <si>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</si>
  <si>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</si>
  <si>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</si>
  <si>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ו-8ב)</t>
  </si>
  <si>
    <t>א. השווי המשוערך של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</si>
  <si>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- 1 או לתקופה אחרת לפי הענין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</si>
  <si>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</si>
  <si>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</si>
  <si>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- החלק מתשלום עמלת ניהול חיצוני שנגזר מתשואת הנכסים </t>
  </si>
  <si>
    <t>11.  סך הכל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</si>
  <si>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</si>
  <si>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</si>
  <si>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</si>
  <si>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</si>
  <si>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</si>
  <si>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 במדינת ישראל ואינם נסחרים או מוחזקים בה</t>
  </si>
  <si>
    <t>ז.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</si>
  <si>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</si>
  <si>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</si>
  <si>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</si>
  <si>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</si>
  <si>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 (סעיף 13 פחות סעיף 12)</t>
  </si>
  <si>
    <t>15.א. סכום שהוחזר לחוסכים  </t>
  </si>
  <si>
    <t>15.ב. שיעור עמלת ניהול חיצוני בפועל לאחר החזר (חלוקה של התוצאה של סעיף 11 בניכוי סעיף 15א, בסעיף 8ב.)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</si>
  <si>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</si>
  <si>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</si>
  <si>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</si>
  <si>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לצורך חישוב שיעור עלות שנתית צפויה</t>
  </si>
  <si>
    <t>18. שיעור מגבלת עמלת ניהול חיצוני שהמשקיע המוסדי הצהיר עליה בהתאם לתקנה 2א לתקנות הוצאות ישירות עבור שנת הכספים הבאה+ 1 XX20</t>
  </si>
  <si>
    <t>19. De: שיעור הוצאות ישירות (סכום של סעיף 9 וסעיף 18)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</si>
  <si>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</si>
  <si>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</si>
  <si>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השתלמות- מסלול כללי- מספר באוצר 579</t>
  </si>
  <si>
    <t>אלפי ₪</t>
  </si>
  <si>
    <t>מגדל השתלמות- מסלול מניות- מספר באוצר 869</t>
  </si>
  <si>
    <t>מגדל השתלמות- מסלול אג"ח ממשלות- מספר באוצר 865</t>
  </si>
  <si>
    <t>מגדל השתלמות- מסלול כספי (שקלי)- מספר באוצר 864</t>
  </si>
  <si>
    <t>מגדל השתלמות- מסלול אשראי ואג"ח- מספר באוצר 199</t>
  </si>
  <si>
    <t>מגדל השתלמות- מסלול הלכה- מספר באוצר 2048</t>
  </si>
  <si>
    <t>מגדל השתלמות- מסלול עוקב מדדים- גמיש- מספר באוצר 7256</t>
  </si>
  <si>
    <t>מגדל השתלמות- מסלול עוקב מדד 500 S&amp;P- מספר באוצר 14668</t>
  </si>
  <si>
    <t>מגדל השתלמות- מסלול עוקב מדדי מניות- מספר באוצר 14945</t>
  </si>
  <si>
    <t>מגדל השתלמות- מסלול אשראי ואג"ח עם מניות (עד 25% מניות)- מספר באוצר 15340</t>
  </si>
  <si>
    <t>מגדל השתלמות- מסלול משולב סחיר- מספר באוצר 15448</t>
  </si>
  <si>
    <t>מגדל השתלמות- מסלול מניות סחיר- מספר באוצר 15449</t>
  </si>
  <si>
    <t>מגדל השתלמות- מסלול עוקב מדדי אג"ח- מספר באוצר 15450</t>
  </si>
  <si>
    <t>מגדל השתלמות- מצרפי (מספרים באוצר- 579, 199, 865,  864, 869, 2048, 7256, 14668, 14945, 15340, 15448, 15449, 15450)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</si>
  <si>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</si>
  <si>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</si>
  <si>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</si>
  <si>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</si>
  <si>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</t>
  </si>
  <si>
    <t>LEUMI</t>
  </si>
  <si>
    <t>סך עמלות ברוקראז'</t>
  </si>
  <si>
    <t>עמלות קסטודיאן</t>
  </si>
  <si>
    <t>לאומי</t>
  </si>
  <si>
    <t>דיסקונט</t>
  </si>
  <si>
    <t>פועלים</t>
  </si>
  <si>
    <t>מזרחי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</si>
  <si>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</si>
  <si>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</si>
  <si>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</si>
  <si>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</si>
  <si>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</si>
  <si>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גוף 4</t>
  </si>
  <si>
    <t>סך הוצאות הנובעות מהשקעה בניירות ערך לא סחירים או ממתן הלוואה</t>
  </si>
  <si>
    <t>הוצאה הנובעת מהשקעה בזכויות מקרקעין</t>
  </si>
  <si>
    <t>גוף 5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</si>
  <si>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</si>
  <si>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</si>
  <si>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</si>
  <si>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</si>
  <si>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WTAX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</si>
  <si>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</si>
  <si>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</si>
  <si>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</si>
  <si>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</si>
  <si>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</si>
  <si>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</si>
  <si>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</si>
  <si>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</si>
  <si>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</si>
  <si>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</si>
  <si>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</si>
  <si>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</si>
  <si>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</si>
  <si>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</si>
  <si>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</si>
  <si>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</si>
  <si>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</si>
  <si>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</si>
  <si>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</si>
  <si>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</si>
  <si>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</si>
  <si>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</si>
  <si>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</si>
  <si>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</si>
  <si>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</si>
  <si>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</si>
  <si>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</si>
  <si>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AMUNDI INVESTMENT SOLUTIONS</t>
  </si>
  <si>
    <t>State Street Global Advisors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</si>
  <si>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</si>
  <si>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</si>
  <si>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</si>
  <si>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</si>
  <si>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</si>
  <si>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AWI-ASH WO INDIA OPP FD-DUSD</t>
  </si>
  <si>
    <t>GOLDMAN SACHS GROUP INC</t>
  </si>
  <si>
    <t>Moneda International</t>
  </si>
  <si>
    <t>KOTAK</t>
  </si>
  <si>
    <t>M&amp;G Investments</t>
  </si>
  <si>
    <t>SCHRODER INVESTMENTS (LUX)</t>
  </si>
  <si>
    <t>Cheyne Capital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</si>
  <si>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</si>
  <si>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</si>
  <si>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</si>
  <si>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</si>
  <si>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</si>
  <si>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</si>
  <si>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</si>
  <si>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</si>
  <si>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</si>
  <si>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עמודה1</t>
  </si>
  <si>
    <t>ריק במקור</t>
  </si>
  <si>
    <t>עמודה2</t>
  </si>
  <si>
    <t>עמודה3</t>
  </si>
  <si>
    <t>1</t>
  </si>
  <si>
    <t xml:space="preserve"> 469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</si>
</sst>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* #,##0_ ;_ * \-#,##0_ ;_ * &quot;-&quot;??_ ;_ @_ "/>
    <numFmt numFmtId="166" formatCode=";;;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b/>
      <u/>
      <sz val="8"/>
      <color theme="1"/>
      <name val="David"/>
      <family val="2"/>
      <charset val="177"/>
    </font>
    <font>
      <sz val="8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b/>
      <sz val="10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5" fillId="2" borderId="1" xfId="3" applyFont="1" applyFill="1" applyBorder="1" applyAlignment="1">
      <alignment horizontal="center" vertical="center"/>
    </xf>
    <xf numFmtId="165" fontId="3" fillId="2" borderId="4" xfId="1" applyNumberFormat="1" applyFont="1" applyFill="1" applyBorder="1" applyProtection="1"/>
    <xf numFmtId="165" fontId="3" fillId="3" borderId="4" xfId="1" applyNumberFormat="1" applyFont="1" applyFill="1" applyBorder="1" applyProtection="1"/>
    <xf numFmtId="10" fontId="3" fillId="3" borderId="4" xfId="2" applyNumberFormat="1" applyFont="1" applyFill="1" applyBorder="1" applyProtection="1"/>
    <xf numFmtId="38" fontId="3" fillId="3" borderId="4" xfId="3" applyNumberFormat="1" applyFont="1" applyFill="1" applyBorder="1"/>
    <xf numFmtId="10" fontId="3" fillId="3" borderId="5" xfId="2" applyNumberFormat="1" applyFont="1" applyFill="1" applyBorder="1" applyProtection="1"/>
    <xf numFmtId="0" fontId="6" fillId="0" borderId="0" xfId="0" applyFont="1"/>
    <xf numFmtId="38" fontId="3" fillId="2" borderId="4" xfId="3" applyNumberFormat="1" applyFont="1" applyFill="1" applyBorder="1" applyAlignment="1">
      <alignment horizontal="right" indent="1" readingOrder="2"/>
    </xf>
    <xf numFmtId="38" fontId="3" fillId="2" borderId="4" xfId="3" applyNumberFormat="1" applyFont="1" applyFill="1" applyBorder="1" applyAlignment="1">
      <alignment horizontal="right" indent="3" readingOrder="2"/>
    </xf>
    <xf numFmtId="38" fontId="7" fillId="2" borderId="2" xfId="3" applyNumberFormat="1" applyFont="1" applyFill="1" applyBorder="1" applyAlignment="1">
      <alignment horizontal="right" readingOrder="2"/>
    </xf>
    <xf numFmtId="0" fontId="9" fillId="0" borderId="0" xfId="0" applyFont="1"/>
    <xf numFmtId="0" fontId="10" fillId="0" borderId="0" xfId="0" applyFont="1"/>
    <xf numFmtId="14" fontId="10" fillId="0" borderId="0" xfId="1" applyNumberFormat="1" applyFont="1" applyFill="1" applyAlignment="1" applyProtection="1">
      <alignment horizontal="center"/>
    </xf>
    <xf numFmtId="0" fontId="12" fillId="0" borderId="0" xfId="0" applyFont="1" applyAlignment="1">
      <alignment horizontal="right"/>
    </xf>
    <xf numFmtId="0" fontId="8" fillId="4" borderId="6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49" fontId="0" fillId="0" borderId="0" xfId="0" applyNumberFormat="1" applyAlignment="1">
      <alignment horizontal="right" readingOrder="2"/>
    </xf>
    <xf numFmtId="165" fontId="0" fillId="0" borderId="0" xfId="1" applyNumberFormat="1" applyFont="1"/>
    <xf numFmtId="49" fontId="11" fillId="4" borderId="7" xfId="0" applyNumberFormat="1" applyFont="1" applyFill="1" applyBorder="1" applyAlignment="1">
      <alignment horizontal="right" readingOrder="2"/>
    </xf>
    <xf numFmtId="49" fontId="11" fillId="4" borderId="0" xfId="0" applyNumberFormat="1" applyFont="1" applyFill="1" applyAlignment="1">
      <alignment horizontal="right" readingOrder="2"/>
    </xf>
    <xf numFmtId="165" fontId="0" fillId="4" borderId="6" xfId="1" applyNumberFormat="1" applyFont="1" applyFill="1" applyBorder="1"/>
    <xf numFmtId="0" fontId="0" fillId="4" borderId="8" xfId="0" applyFill="1" applyBorder="1" applyAlignment="1">
      <alignment horizontal="right" readingOrder="2"/>
    </xf>
    <xf numFmtId="49" fontId="0" fillId="4" borderId="9" xfId="0" applyNumberFormat="1" applyFill="1" applyBorder="1" applyAlignment="1">
      <alignment horizontal="right" readingOrder="2"/>
    </xf>
    <xf numFmtId="49" fontId="0" fillId="4" borderId="0" xfId="0" applyNumberFormat="1" applyFill="1" applyAlignment="1">
      <alignment horizontal="right" readingOrder="2"/>
    </xf>
    <xf numFmtId="49" fontId="11" fillId="4" borderId="8" xfId="0" applyNumberFormat="1" applyFont="1" applyFill="1" applyBorder="1" applyAlignment="1">
      <alignment horizontal="right" readingOrder="2"/>
    </xf>
    <xf numFmtId="0" fontId="13" fillId="0" borderId="0" xfId="0" applyFont="1"/>
    <xf numFmtId="0" fontId="11" fillId="4" borderId="7" xfId="0" applyFont="1" applyFill="1" applyBorder="1" applyAlignment="1">
      <alignment horizontal="right" readingOrder="2"/>
    </xf>
    <xf numFmtId="49" fontId="1" fillId="4" borderId="8" xfId="0" applyNumberFormat="1" applyFont="1" applyFill="1" applyBorder="1" applyAlignment="1">
      <alignment horizontal="right" readingOrder="2"/>
    </xf>
    <xf numFmtId="49" fontId="11" fillId="0" borderId="0" xfId="0" applyNumberFormat="1" applyFont="1" applyAlignment="1">
      <alignment horizontal="right" readingOrder="2"/>
    </xf>
    <xf numFmtId="0" fontId="0" fillId="4" borderId="6" xfId="0" applyFill="1" applyBorder="1"/>
    <xf numFmtId="0" fontId="11" fillId="4" borderId="8" xfId="0" applyFont="1" applyFill="1" applyBorder="1" applyAlignment="1">
      <alignment horizontal="right" readingOrder="2"/>
    </xf>
    <xf numFmtId="165" fontId="13" fillId="0" borderId="0" xfId="1" applyNumberFormat="1" applyFont="1"/>
    <xf numFmtId="49" fontId="11" fillId="4" borderId="11" xfId="0" applyNumberFormat="1" applyFont="1" applyFill="1" applyBorder="1" applyAlignment="1">
      <alignment horizontal="right" readingOrder="2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38" fontId="7" fillId="2" borderId="2" xfId="3" applyNumberFormat="1" applyFont="1" applyFill="1" applyBorder="1"/>
    <xf numFmtId="165" fontId="3" fillId="2" borderId="4" xfId="1" applyNumberFormat="1" applyFont="1" applyFill="1" applyBorder="1" applyAlignment="1" applyProtection="1"/>
    <xf numFmtId="166" fontId="3" fillId="2" borderId="3" xfId="3" applyNumberFormat="1" applyFont="1" applyFill="1" applyBorder="1"/>
    <xf numFmtId="166" fontId="3" fillId="2" borderId="2" xfId="3" applyNumberFormat="1" applyFont="1" applyFill="1" applyBorder="1"/>
    <xf numFmtId="49" fontId="11" fillId="4" borderId="7" xfId="0" applyNumberFormat="1" applyFont="1" applyFill="1" applyBorder="1"/>
    <xf numFmtId="49" fontId="11" fillId="4" borderId="0" xfId="0" applyNumberFormat="1" applyFont="1" applyFill="1"/>
    <xf numFmtId="165" fontId="0" fillId="4" borderId="0" xfId="1" applyNumberFormat="1" applyFont="1" applyFill="1" applyBorder="1"/>
    <xf numFmtId="165" fontId="0" fillId="0" borderId="13" xfId="1" applyNumberFormat="1" applyFont="1" applyBorder="1"/>
    <xf numFmtId="165" fontId="11" fillId="0" borderId="10" xfId="1" applyNumberFormat="1" applyFont="1" applyBorder="1"/>
    <xf numFmtId="166" fontId="0" fillId="0" borderId="0" xfId="0" applyNumberFormat="1"/>
    <xf numFmtId="166" fontId="0" fillId="4" borderId="0" xfId="0" applyNumberFormat="1" applyFill="1" applyAlignment="1">
      <alignment horizontal="right" readingOrder="2"/>
    </xf>
    <xf numFmtId="166" fontId="0" fillId="4" borderId="0" xfId="1" applyNumberFormat="1" applyFont="1" applyFill="1" applyBorder="1"/>
    <xf numFmtId="166" fontId="0" fillId="4" borderId="9" xfId="0" applyNumberFormat="1" applyFill="1" applyBorder="1" applyAlignment="1">
      <alignment horizontal="right" readingOrder="2"/>
    </xf>
    <xf numFmtId="166" fontId="0" fillId="4" borderId="7" xfId="0" applyNumberFormat="1" applyFill="1" applyBorder="1" applyAlignment="1">
      <alignment horizontal="right" readingOrder="2"/>
    </xf>
    <xf numFmtId="166" fontId="11" fillId="4" borderId="8" xfId="0" applyNumberFormat="1" applyFont="1" applyFill="1" applyBorder="1" applyAlignment="1">
      <alignment horizontal="right" readingOrder="2"/>
    </xf>
    <xf numFmtId="166" fontId="0" fillId="5" borderId="13" xfId="1" applyNumberFormat="1" applyFont="1" applyFill="1" applyBorder="1"/>
    <xf numFmtId="166" fontId="11" fillId="4" borderId="7" xfId="0" applyNumberFormat="1" applyFont="1" applyFill="1" applyBorder="1" applyAlignment="1">
      <alignment horizontal="right" readingOrder="2"/>
    </xf>
    <xf numFmtId="166" fontId="0" fillId="0" borderId="13" xfId="1" applyNumberFormat="1" applyFont="1" applyBorder="1"/>
    <xf numFmtId="166" fontId="0" fillId="0" borderId="0" xfId="1" applyNumberFormat="1" applyFont="1" applyBorder="1"/>
    <xf numFmtId="49" fontId="0" fillId="4" borderId="0" xfId="0" applyNumberFormat="1" applyFill="1"/>
    <xf numFmtId="49" fontId="0" fillId="4" borderId="9" xfId="0" applyNumberFormat="1" applyFill="1" applyBorder="1"/>
    <xf numFmtId="165" fontId="0" fillId="0" borderId="13" xfId="0" applyNumberFormat="1" applyBorder="1"/>
    <xf numFmtId="165" fontId="0" fillId="0" borderId="14" xfId="1" applyNumberFormat="1" applyFont="1" applyBorder="1"/>
    <xf numFmtId="166" fontId="0" fillId="4" borderId="13" xfId="0" applyNumberFormat="1" applyFill="1" applyBorder="1"/>
    <xf numFmtId="166" fontId="0" fillId="4" borderId="12" xfId="0" applyNumberFormat="1" applyFill="1" applyBorder="1" applyAlignment="1">
      <alignment horizontal="right" readingOrder="2"/>
    </xf>
    <xf numFmtId="165" fontId="0" fillId="0" borderId="13" xfId="1" applyNumberFormat="1" applyFont="1" applyBorder="1" applyAlignment="1">
      <alignment horizontal="right"/>
    </xf>
    <xf numFmtId="0" fontId="11" fillId="0" borderId="10" xfId="0" applyFont="1" applyBorder="1" applyAlignment="1">
      <alignment horizontal="right" wrapText="1"/>
    </xf>
    <xf numFmtId="0" fontId="12" fillId="0" borderId="10" xfId="0" applyFont="1" applyBorder="1" applyAlignment="1">
      <alignment horizontal="right" wrapText="1"/>
    </xf>
  </cellXfs>
  <cellStyles count="4">
    <cellStyle name="Comma" xfId="1" builtinId="3"/>
    <cellStyle name="Normal" xfId="0" builtinId="0"/>
    <cellStyle name="Normal 3" xfId="3" xr:uid="{0CF98F52-CDCB-4B47-8A92-B81795A0CE2F}"/>
    <cellStyle name="Percent" xfId="2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_ * #,##0_ ;_ * \-#,##0_ ;_ * &quot;-&quot;??_ ;_ @_ 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/>
        <horizontal/>
      </border>
    </dxf>
    <dxf>
      <border outline="0">
        <right style="medium">
          <color indexed="64"/>
        </right>
      </border>
    </dxf>
    <dxf>
      <numFmt numFmtId="30" formatCode="@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2"/>
    </dxf>
    <dxf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14" formatCode="0.00%"/>
      <fill>
        <patternFill patternType="solid">
          <fgColor indexed="64"/>
          <bgColor rgb="FFFFFFCC"/>
        </patternFill>
      </fill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  <numFmt numFmtId="6" formatCode="#,##0;[Red]\-#,##0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1" justifyLastLine="0" shrinkToFit="0" readingOrder="2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31D91B-03AE-4047-8F91-8FF235DC6D21}" name="TitleRegion1.a4.b45.1" displayName="TitleRegion1.a4.b45.1" ref="A4:B45" totalsRowShown="0">
  <autoFilter ref="A4:B45" xr:uid="{6731D91B-03AE-4047-8F91-8FF235DC6D21}">
    <filterColumn colId="0" hiddenButton="1"/>
    <filterColumn colId="1" hiddenButton="1"/>
  </autoFilter>
  <tableColumns count="2">
    <tableColumn id="1" xr3:uid="{8B74E6A7-6711-4E9D-BA0F-7D1B7CE45188}" name="עמודה1" dataDxfId="39" dataCellStyle="Normal 3"/>
    <tableColumn id="2" xr3:uid="{112A70AB-676B-4EAD-ADE9-E03E8EC4E411}" name="אלפי ₪" dataDxfId="38" dataCellStyle="Percent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C921A3-A90A-4D11-A4A7-025898235914}" name="TitleRegion1.a4.b45.1" displayName="TitleRegion1.a4.b45.1_" ref="A4:B45" totalsRowShown="0">
  <autoFilter ref="A4:B45" xr:uid="{50C921A3-A90A-4D11-A4A7-025898235914}">
    <filterColumn colId="0" hiddenButton="1"/>
    <filterColumn colId="1" hiddenButton="1"/>
  </autoFilter>
  <tableColumns count="2">
    <tableColumn id="1" xr3:uid="{D589ADBF-C36F-44B6-ADB6-CA6A74F29156}" name="עמודה1" dataDxfId="37" dataCellStyle="Normal 3"/>
    <tableColumn id="2" xr3:uid="{4BB5DEF6-3258-47C3-844C-9D8DBB924572}" name="אלפי ₪" dataDxfId="36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DC085A-A0DD-449B-B931-19DEDC17160F}" name="TitleRegion1.a4.b45.1" displayName="_TitleRegion1.a4.b45.1" ref="A4:B45" totalsRowShown="0">
  <autoFilter ref="A4:B45" xr:uid="{22DC085A-A0DD-449B-B931-19DEDC17160F}">
    <filterColumn colId="0" hiddenButton="1"/>
    <filterColumn colId="1" hiddenButton="1"/>
  </autoFilter>
  <tableColumns count="2">
    <tableColumn id="1" xr3:uid="{CEBFF392-8B04-45CF-AE59-85BF2A19A0B5}" name="עמודה1" dataDxfId="35" dataCellStyle="Normal 3"/>
    <tableColumn id="2" xr3:uid="{355D2401-724F-4278-8FE0-B33D8EE74AAB}" name="אלפי ₪" dataDxfId="34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9A7CA-894E-4224-A97C-F66C69DF96F2}" name="TitleRegion1.a4.b45.1" displayName="_TitleRegion1.a4.b45.1_1" ref="A4:B45" totalsRowShown="0">
  <autoFilter ref="A4:B45" xr:uid="{4C49A7CA-894E-4224-A97C-F66C69DF96F2}">
    <filterColumn colId="0" hiddenButton="1"/>
    <filterColumn colId="1" hiddenButton="1"/>
  </autoFilter>
  <tableColumns count="2">
    <tableColumn id="1" xr3:uid="{6B2BACA0-609A-48F3-A851-DDCD8BA6BB5E}" name="עמודה1" dataDxfId="33" dataCellStyle="Normal 3"/>
    <tableColumn id="2" xr3:uid="{70E43524-DDA2-45F0-9509-59890E2FCE0D}" name="אלפי ₪" dataDxfId="32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3AC5BA-0297-4314-9627-932DFF93A08F}" name="TitleRegion1.a4.b45.1" displayName="_TitleRegion1.a4.b45.1_2" ref="A4:B45" totalsRowShown="0">
  <autoFilter ref="A4:B45" xr:uid="{6A3AC5BA-0297-4314-9627-932DFF93A08F}">
    <filterColumn colId="0" hiddenButton="1"/>
    <filterColumn colId="1" hiddenButton="1"/>
  </autoFilter>
  <tableColumns count="2">
    <tableColumn id="1" xr3:uid="{DB6728DA-C5C3-4406-9870-D158425481F9}" name="עמודה1" dataDxfId="31" dataCellStyle="Normal 3"/>
    <tableColumn id="2" xr3:uid="{15D0AC5A-36F2-4F11-A79E-C0D9C6375D72}" name="אלפי ₪" dataDxfId="30" dataCellStyle="Percent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AAEDD7-C937-48CB-A702-D4488F09F21B}" name="TitleRegion1.a4.b45.1" displayName="_TitleRegion1.a4.b45.1_3" ref="A4:B45" totalsRowShown="0">
  <autoFilter ref="A4:B45" xr:uid="{80AAEDD7-C937-48CB-A702-D4488F09F21B}">
    <filterColumn colId="0" hiddenButton="1"/>
    <filterColumn colId="1" hiddenButton="1"/>
  </autoFilter>
  <tableColumns count="2">
    <tableColumn id="1" xr3:uid="{24C827F1-6CAA-4C79-851F-59221FFE8340}" name="עמודה1" dataDxfId="29" dataCellStyle="Normal 3"/>
    <tableColumn id="2" xr3:uid="{3FC17015-73D6-4491-9E57-84597AA7A574}" name="אלפי ₪" dataDxfId="28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22F327-2473-464A-AEC2-5BCFF3BA611A}" name="TitleRegion1.a4.b45.1" displayName="_TitleRegion1.a4.b45.1_4" ref="A4:B45" totalsRowShown="0">
  <autoFilter ref="A4:B45" xr:uid="{4D22F327-2473-464A-AEC2-5BCFF3BA611A}">
    <filterColumn colId="0" hiddenButton="1"/>
    <filterColumn colId="1" hiddenButton="1"/>
  </autoFilter>
  <tableColumns count="2">
    <tableColumn id="1" xr3:uid="{F19F9BDB-FA0B-4195-804E-C1BC8FEA232A}" name="עמודה1" dataDxfId="27" dataCellStyle="Normal 3"/>
    <tableColumn id="2" xr3:uid="{52A33AAE-E529-4206-A24F-8FDA41851042}" name="אלפי ₪" dataDxfId="26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E6C025-616D-4A38-89B8-D0466B1A736C}" name="TitleRegion1.a4.b45.1" displayName="_TitleRegion1.a4.b45.1_5" ref="A4:B45" totalsRowShown="0">
  <autoFilter ref="A4:B45" xr:uid="{BFE6C025-616D-4A38-89B8-D0466B1A736C}">
    <filterColumn colId="0" hiddenButton="1"/>
    <filterColumn colId="1" hiddenButton="1"/>
  </autoFilter>
  <tableColumns count="2">
    <tableColumn id="1" xr3:uid="{2E4F3DA5-A5B4-4D68-B0DA-678CD1E8126B}" name="עמודה1" dataDxfId="25" dataCellStyle="Normal 3"/>
    <tableColumn id="2" xr3:uid="{A7A6C0B3-420C-469F-98AC-B73B96DDCBA8}" name="אלפי ₪" dataDxfId="24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9D074F-19A9-42F3-8D59-171D78D936D3}" name="TitleRegion1.a4.b45.1" displayName="_TitleRegion1.a4.b45.1_6" ref="A4:B45" totalsRowShown="0">
  <autoFilter ref="A4:B45" xr:uid="{B39D074F-19A9-42F3-8D59-171D78D936D3}">
    <filterColumn colId="0" hiddenButton="1"/>
    <filterColumn colId="1" hiddenButton="1"/>
  </autoFilter>
  <tableColumns count="2">
    <tableColumn id="1" xr3:uid="{849A4DF9-B988-44C4-A29B-11A3DFA27DB2}" name="עמודה1" dataDxfId="23" dataCellStyle="Normal 3"/>
    <tableColumn id="2" xr3:uid="{FFEA7626-0A01-419B-B691-FB19371174BA}" name="אלפי ₪" dataDxfId="22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F2437-B8CB-437D-A976-339486AB630D}" name="TitleRegion1.a4.b45.1" displayName="_TitleRegion1.a4.b45.1_7" ref="A4:B45" totalsRowShown="0">
  <autoFilter ref="A4:B45" xr:uid="{66AF2437-B8CB-437D-A976-339486AB630D}">
    <filterColumn colId="0" hiddenButton="1"/>
    <filterColumn colId="1" hiddenButton="1"/>
  </autoFilter>
  <tableColumns count="2">
    <tableColumn id="1" xr3:uid="{BA38A7C0-FDBB-4A03-8553-1E8967C2A317}" name="עמודה1" dataDxfId="21" dataCellStyle="Normal 3"/>
    <tableColumn id="2" xr3:uid="{EDDE1D94-E14E-4E50-A28C-51DB4D0AA3BB}" name="אלפי ₪" dataDxfId="20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EFB78A-40E2-4B38-80B7-772BFDE0728F}" name="TitleRegion1.a4.b45.1" displayName="_TitleRegion1.a4.b45.1_8" ref="A4:B45" totalsRowShown="0">
  <autoFilter ref="A4:B45" xr:uid="{CCEFB78A-40E2-4B38-80B7-772BFDE0728F}">
    <filterColumn colId="0" hiddenButton="1"/>
    <filterColumn colId="1" hiddenButton="1"/>
  </autoFilter>
  <tableColumns count="2">
    <tableColumn id="1" xr3:uid="{9C7E6E71-4E8C-4FFB-AD67-A5623CC009D1}" name="עמודה1" dataDxfId="19" dataCellStyle="Normal 3"/>
    <tableColumn id="2" xr3:uid="{31162EA9-04D5-4799-84C1-F50D8EFA8D05}" name="אלפי ₪" dataDxfId="18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8CB7D9-FE92-4DA0-8FAA-1441451716AA}" name="TitleRegion1.a4.b45.1" displayName="_TitleRegion1.a4.b45.1_9" ref="A4:B45" totalsRowShown="0">
  <autoFilter ref="A4:B45" xr:uid="{638CB7D9-FE92-4DA0-8FAA-1441451716AA}">
    <filterColumn colId="0" hiddenButton="1"/>
    <filterColumn colId="1" hiddenButton="1"/>
  </autoFilter>
  <tableColumns count="2">
    <tableColumn id="1" xr3:uid="{DA8181EA-15D2-446A-B2B2-3195DA84A506}" name="עמודה1" dataDxfId="17" dataCellStyle="Normal 3"/>
    <tableColumn id="2" xr3:uid="{EB6BE627-BAC3-4FE9-9B34-361610922586}" name="אלפי ₪" dataDxfId="16" dataCellStyle="Percent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F8A3C83-7938-4DC4-8E34-7B0C7E02C68D}" name="TitleRegion1.a4.b45.1" displayName="_TitleRegion1.a4.b45.1_10" ref="A4:B45" totalsRowShown="0">
  <autoFilter ref="A4:B45" xr:uid="{0F8A3C83-7938-4DC4-8E34-7B0C7E02C68D}">
    <filterColumn colId="0" hiddenButton="1"/>
    <filterColumn colId="1" hiddenButton="1"/>
  </autoFilter>
  <tableColumns count="2">
    <tableColumn id="1" xr3:uid="{45ECD1B9-86A1-4772-9A7E-2D3002098844}" name="עמודה1" dataDxfId="15" dataCellStyle="Normal 3"/>
    <tableColumn id="2" xr3:uid="{C452321D-7876-4789-880B-613EB33DACFB}" name="אלפי ₪" dataDxfId="14" dataCellStyle="Percent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A7B2B5-0EC2-45B9-9971-51B694044DD0}" name="TitleRegion1.a4.b45.1" displayName="_TitleRegion1.a4.b45.1_11" ref="A4:B45" totalsRowShown="0">
  <autoFilter ref="A4:B45" xr:uid="{2EA7B2B5-0EC2-45B9-9971-51B694044DD0}">
    <filterColumn colId="0" hiddenButton="1"/>
    <filterColumn colId="1" hiddenButton="1"/>
  </autoFilter>
  <tableColumns count="2">
    <tableColumn id="1" xr3:uid="{FFF08DA4-8F91-47BB-9520-B5F3EE6EF329}" name="עמודה1" dataDxfId="13" dataCellStyle="Normal 3"/>
    <tableColumn id="2" xr3:uid="{2DBAB014-B716-4963-AA7A-BDBA10A4F855}" name="אלפי ₪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CAA94F5-968E-463E-91AA-54FD75106A99}" name="TitleRegion1.a6.d73.1" displayName="TitleRegion1.a6.d73.1" ref="A6:D73" totalsRowShown="0" tableBorderDxfId="12">
  <autoFilter ref="A6:D73" xr:uid="{BCAA94F5-968E-463E-91AA-54FD75106A99}">
    <filterColumn colId="0" hiddenButton="1"/>
    <filterColumn colId="1" hiddenButton="1"/>
    <filterColumn colId="2" hiddenButton="1"/>
    <filterColumn colId="3" hiddenButton="1"/>
  </autoFilter>
  <tableColumns count="4">
    <tableColumn id="1" xr3:uid="{406ACCD8-B912-42F3-A378-01F25888DE08}" name="עמודה1"/>
    <tableColumn id="2" xr3:uid="{3CEEF63E-3903-41D9-AFF9-F613FC7B4EDE}" name="צדדים קשורים"/>
    <tableColumn id="3" xr3:uid="{C5EE7AC4-EF3D-4DAE-846C-7B08EDDECB31}" name="עמודה2" dataDxfId="11"/>
    <tableColumn id="4" xr3:uid="{AC6593C6-A7C9-4513-A0CE-78DDF89F5CBE}" name="עמודה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90954EB-4282-430C-B0C8-4BAE16A19069}" name="TitleRegion1.a6.d108.1" displayName="TitleRegion1.a6.d108.1" ref="A6:D108" totalsRowShown="0" tableBorderDxfId="10">
  <autoFilter ref="A6:D108" xr:uid="{090954EB-4282-430C-B0C8-4BAE16A19069}">
    <filterColumn colId="0" hiddenButton="1"/>
    <filterColumn colId="1" hiddenButton="1"/>
    <filterColumn colId="2" hiddenButton="1"/>
    <filterColumn colId="3" hiddenButton="1"/>
  </autoFilter>
  <tableColumns count="4">
    <tableColumn id="1" xr3:uid="{1F4743D8-530D-4E91-83A5-17AF8E393184}" name="עמודה1"/>
    <tableColumn id="2" xr3:uid="{C9B7EECD-3D8D-495F-980F-1E2837D31510}" name="1"/>
    <tableColumn id="3" xr3:uid="{80829996-29BF-4A09-A442-0E4173C529D3}" name="גוף/יחיד א'" dataDxfId="9"/>
    <tableColumn id="4" xr3:uid="{4D881F85-B37B-410B-B553-EDAF460C2894}" name=" 469 " dataDxfId="8" dataCellStyle="Comma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20C-02B6-48F8-95B1-53A359CC6613}">
  <dimension ref="A1:AZ45"/>
  <sheetViews>
    <sheetView rightToLeft="1" workbookViewId="0">
      <selection activeCell="A14" sqref="A14"/>
    </sheetView>
  </sheetViews>
  <sheetFormatPr defaultColWidth="0" defaultRowHeight="14.25" zeroHeight="1" x14ac:dyDescent="0.2"/>
  <cols>
    <col min="1" max="1" width="125.5" style="8" bestFit="1" customWidth="1"/>
    <col min="2" max="2" width="11.375" style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43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2757.6899491789122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2757.6899491789122</v>
      </c>
    </row>
    <row r="9" spans="1:2" ht="15" x14ac:dyDescent="0.25">
      <c r="A9" s="9" t="s">
        <v>4</v>
      </c>
      <c r="B9" s="3">
        <f>SUM(B10:B11)</f>
        <v>63.670319825567375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63.670319825567375</v>
      </c>
    </row>
    <row r="12" spans="1:2" ht="15" x14ac:dyDescent="0.25">
      <c r="A12" s="9" t="s">
        <v>7</v>
      </c>
      <c r="B12" s="3">
        <f>SUM(B13:B14)</f>
        <v>2621.359069973365</v>
      </c>
    </row>
    <row r="13" spans="1:2" ht="15" x14ac:dyDescent="0.25">
      <c r="A13" s="10" t="s">
        <v>8</v>
      </c>
      <c r="B13" s="4">
        <v>642.35906997336474</v>
      </c>
    </row>
    <row r="14" spans="1:2" ht="15" x14ac:dyDescent="0.25">
      <c r="A14" s="10" t="s">
        <v>9</v>
      </c>
      <c r="B14" s="4">
        <v>1979</v>
      </c>
    </row>
    <row r="15" spans="1:2" ht="15" x14ac:dyDescent="0.25">
      <c r="A15" s="9" t="s">
        <v>10</v>
      </c>
      <c r="B15" s="4">
        <v>7524.3960543243284</v>
      </c>
    </row>
    <row r="16" spans="1:2" ht="15" x14ac:dyDescent="0.25">
      <c r="A16" s="9" t="s">
        <v>11</v>
      </c>
      <c r="B16" s="4">
        <v>99.631913570085601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13066.747306872257</v>
      </c>
    </row>
    <row r="19" spans="1:2" ht="15" x14ac:dyDescent="0.25">
      <c r="A19" s="9" t="s">
        <v>14</v>
      </c>
      <c r="B19" s="4">
        <f>(B21+B20)/2</f>
        <v>17029289.5</v>
      </c>
    </row>
    <row r="20" spans="1:2" ht="15" x14ac:dyDescent="0.25">
      <c r="A20" s="10" t="s">
        <v>15</v>
      </c>
      <c r="B20" s="4">
        <v>17585384</v>
      </c>
    </row>
    <row r="21" spans="1:2" ht="15" x14ac:dyDescent="0.25">
      <c r="A21" s="10" t="s">
        <v>16</v>
      </c>
      <c r="B21" s="4">
        <v>16473195</v>
      </c>
    </row>
    <row r="22" spans="1:2" ht="15" x14ac:dyDescent="0.25">
      <c r="A22" s="9" t="s">
        <v>17</v>
      </c>
      <c r="B22" s="5">
        <f>B18/B19</f>
        <v>7.6731018677392608E-4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8957.087621410943</v>
      </c>
    </row>
    <row r="25" spans="1:2" ht="15" x14ac:dyDescent="0.25">
      <c r="A25" s="9" t="s">
        <v>20</v>
      </c>
      <c r="B25" s="3">
        <f>SUM(B26:B34)</f>
        <v>37758.188308026751</v>
      </c>
    </row>
    <row r="26" spans="1:2" ht="15" x14ac:dyDescent="0.25">
      <c r="A26" s="10" t="s">
        <v>21</v>
      </c>
      <c r="B26" s="4">
        <v>4010.3381357716571</v>
      </c>
    </row>
    <row r="27" spans="1:2" ht="15" x14ac:dyDescent="0.25">
      <c r="A27" s="10" t="s">
        <v>22</v>
      </c>
      <c r="B27" s="4">
        <v>29099.028926718202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252.11484999999993</v>
      </c>
    </row>
    <row r="31" spans="1:2" ht="15" x14ac:dyDescent="0.25">
      <c r="A31" s="10" t="s">
        <v>26</v>
      </c>
      <c r="B31" s="4">
        <v>2528.0071469661789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715.64102214655964</v>
      </c>
    </row>
    <row r="34" spans="1:2" ht="15" x14ac:dyDescent="0.25">
      <c r="A34" s="10" t="s">
        <v>29</v>
      </c>
      <c r="B34" s="4">
        <v>1153.0582264241548</v>
      </c>
    </row>
    <row r="35" spans="1:2" ht="15" x14ac:dyDescent="0.25">
      <c r="A35" s="9" t="s">
        <v>30</v>
      </c>
      <c r="B35" s="5">
        <f>B25/B21</f>
        <v>2.2920986674428824E-3</v>
      </c>
    </row>
    <row r="36" spans="1:2" ht="15" x14ac:dyDescent="0.25">
      <c r="A36" s="9" t="s">
        <v>31</v>
      </c>
      <c r="B36" s="5">
        <v>2.5000000000000001E-3</v>
      </c>
    </row>
    <row r="37" spans="1:2" ht="15" x14ac:dyDescent="0.25">
      <c r="A37" s="9" t="s">
        <v>32</v>
      </c>
      <c r="B37" s="5">
        <f>B36-B35</f>
        <v>2.0790133255711761E-4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2.2920986674428824E-3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50824.935614899005</v>
      </c>
    </row>
    <row r="42" spans="1:2" ht="15" x14ac:dyDescent="0.25">
      <c r="A42" s="9" t="s">
        <v>37</v>
      </c>
      <c r="B42" s="5">
        <f>B41/B19</f>
        <v>2.9845599615238795E-3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2.7000000000000001E-3</v>
      </c>
    </row>
    <row r="45" spans="1:2" ht="15" x14ac:dyDescent="0.25">
      <c r="A45" s="9" t="s">
        <v>40</v>
      </c>
      <c r="B45" s="7">
        <f>B22+B44</f>
        <v>3.4673101867739261E-3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CA7BF-5C99-4A76-889C-C3600C678A24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45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299.38999176538294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299.38999176538294</v>
      </c>
    </row>
    <row r="9" spans="1:2" ht="15" x14ac:dyDescent="0.25">
      <c r="A9" s="9" t="s">
        <v>4</v>
      </c>
      <c r="B9" s="3">
        <f>SUM(B10:B11)</f>
        <v>3.6512945367853202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3.6512945367853202</v>
      </c>
    </row>
    <row r="12" spans="1:2" ht="15" x14ac:dyDescent="0.25">
      <c r="A12" s="9" t="s">
        <v>7</v>
      </c>
      <c r="B12" s="3">
        <f>SUM(B13:B14)</f>
        <v>1.3654709985377398</v>
      </c>
    </row>
    <row r="13" spans="1:2" ht="15" x14ac:dyDescent="0.25">
      <c r="A13" s="10" t="s">
        <v>8</v>
      </c>
      <c r="B13" s="4">
        <v>1.3654709985377398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388.48586245757758</v>
      </c>
    </row>
    <row r="16" spans="1:2" ht="15" x14ac:dyDescent="0.25">
      <c r="A16" s="9" t="s">
        <v>11</v>
      </c>
      <c r="B16" s="4">
        <v>2.5349989882281601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695.42761874651171</v>
      </c>
    </row>
    <row r="19" spans="1:2" ht="15" x14ac:dyDescent="0.25">
      <c r="A19" s="9" t="s">
        <v>14</v>
      </c>
      <c r="B19" s="4">
        <f>(B21+B20)/2</f>
        <v>1120204</v>
      </c>
    </row>
    <row r="20" spans="1:2" ht="15" x14ac:dyDescent="0.25">
      <c r="A20" s="10" t="s">
        <v>15</v>
      </c>
      <c r="B20" s="4">
        <v>1277539</v>
      </c>
    </row>
    <row r="21" spans="1:2" ht="15" x14ac:dyDescent="0.25">
      <c r="A21" s="10" t="s">
        <v>16</v>
      </c>
      <c r="B21" s="4">
        <v>962869</v>
      </c>
    </row>
    <row r="22" spans="1:2" ht="15" x14ac:dyDescent="0.25">
      <c r="A22" s="9" t="s">
        <v>17</v>
      </c>
      <c r="B22" s="5">
        <f>B18/B19</f>
        <v>6.2080444164322901E-4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51</v>
      </c>
    </row>
    <row r="25" spans="1:2" ht="15" x14ac:dyDescent="0.25">
      <c r="A25" s="9" t="s">
        <v>20</v>
      </c>
      <c r="B25" s="3">
        <f>SUM(B26:B34)</f>
        <v>521.61492225632605</v>
      </c>
    </row>
    <row r="26" spans="1:2" ht="15" x14ac:dyDescent="0.25">
      <c r="A26" s="10" t="s">
        <v>21</v>
      </c>
      <c r="B26" s="4">
        <v>34.111759295292373</v>
      </c>
    </row>
    <row r="27" spans="1:2" ht="15" x14ac:dyDescent="0.25">
      <c r="A27" s="10" t="s">
        <v>22</v>
      </c>
      <c r="B27" s="4">
        <v>50.233119517798592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17.382489999999997</v>
      </c>
    </row>
    <row r="31" spans="1:2" ht="15" x14ac:dyDescent="0.25">
      <c r="A31" s="10" t="s">
        <v>26</v>
      </c>
      <c r="B31" s="4">
        <v>354.19023913072675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57.081943651700726</v>
      </c>
    </row>
    <row r="34" spans="1:2" ht="15" x14ac:dyDescent="0.25">
      <c r="A34" s="10" t="s">
        <v>29</v>
      </c>
      <c r="B34" s="4">
        <v>8.6153706608076472</v>
      </c>
    </row>
    <row r="35" spans="1:2" ht="15" x14ac:dyDescent="0.25">
      <c r="A35" s="9" t="s">
        <v>30</v>
      </c>
      <c r="B35" s="5">
        <f>B25/B21</f>
        <v>5.4172989498709172E-4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4.582701050129083E-4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5.4172989498709172E-4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1217.0425410028379</v>
      </c>
    </row>
    <row r="42" spans="1:2" ht="15" x14ac:dyDescent="0.25">
      <c r="A42" s="9" t="s">
        <v>37</v>
      </c>
      <c r="B42" s="5">
        <f>B41/B19</f>
        <v>1.0864472372914557E-3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1.6208044416432289E-3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D041-ACE6-48CF-9A17-4C41F350FF9A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46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43.17652058391387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43.17652058391387</v>
      </c>
    </row>
    <row r="9" spans="1:2" ht="15" x14ac:dyDescent="0.25">
      <c r="A9" s="9" t="s">
        <v>4</v>
      </c>
      <c r="B9" s="3">
        <f>SUM(B10:B11)</f>
        <v>0.40375593658796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0.40375593658796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43.580276520501833</v>
      </c>
    </row>
    <row r="19" spans="1:2" ht="15" x14ac:dyDescent="0.25">
      <c r="A19" s="9" t="s">
        <v>14</v>
      </c>
      <c r="B19" s="4">
        <f>(B21+B20)/2</f>
        <v>143366</v>
      </c>
    </row>
    <row r="20" spans="1:2" ht="15" x14ac:dyDescent="0.25">
      <c r="A20" s="10" t="s">
        <v>15</v>
      </c>
      <c r="B20" s="4">
        <v>135253</v>
      </c>
    </row>
    <row r="21" spans="1:2" ht="15" x14ac:dyDescent="0.25">
      <c r="A21" s="10" t="s">
        <v>16</v>
      </c>
      <c r="B21" s="4">
        <v>151479</v>
      </c>
    </row>
    <row r="22" spans="1:2" ht="15" x14ac:dyDescent="0.25">
      <c r="A22" s="9" t="s">
        <v>17</v>
      </c>
      <c r="B22" s="5">
        <f>B18/B19</f>
        <v>3.0397916186893569E-4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0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0</v>
      </c>
    </row>
    <row r="36" spans="1:2" ht="15" x14ac:dyDescent="0.25">
      <c r="A36" s="9" t="s">
        <v>31</v>
      </c>
      <c r="B36" s="5">
        <v>2.0000000000000001E-4</v>
      </c>
    </row>
    <row r="37" spans="1:2" ht="15" x14ac:dyDescent="0.25">
      <c r="A37" s="9" t="s">
        <v>32</v>
      </c>
      <c r="B37" s="5">
        <f>B36-B35</f>
        <v>2.0000000000000001E-4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0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43.580276520501833</v>
      </c>
    </row>
    <row r="42" spans="1:2" ht="15" x14ac:dyDescent="0.25">
      <c r="A42" s="9" t="s">
        <v>37</v>
      </c>
      <c r="B42" s="5">
        <f>B41/B19</f>
        <v>3.0397916186893569E-4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2.0000000000000001E-4</v>
      </c>
    </row>
    <row r="45" spans="1:2" ht="15" x14ac:dyDescent="0.25">
      <c r="A45" s="9" t="s">
        <v>40</v>
      </c>
      <c r="B45" s="7">
        <f>B22+B44</f>
        <v>5.0397916186893568E-4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6D46-6827-4102-8404-287389A616C3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47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21.814082390069004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21.814082390069004</v>
      </c>
    </row>
    <row r="9" spans="1:2" ht="15" x14ac:dyDescent="0.25">
      <c r="A9" s="9" t="s">
        <v>4</v>
      </c>
      <c r="B9" s="3">
        <f>SUM(B10:B11)</f>
        <v>0.35142249365217004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0.35142249365217004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22.165504883721173</v>
      </c>
    </row>
    <row r="19" spans="1:2" ht="15" x14ac:dyDescent="0.25">
      <c r="A19" s="9" t="s">
        <v>14</v>
      </c>
      <c r="B19" s="4">
        <f>(B21+B20)/2</f>
        <v>183434.5</v>
      </c>
    </row>
    <row r="20" spans="1:2" ht="15" x14ac:dyDescent="0.25">
      <c r="A20" s="10" t="s">
        <v>15</v>
      </c>
      <c r="B20" s="4">
        <v>186600</v>
      </c>
    </row>
    <row r="21" spans="1:2" ht="15" x14ac:dyDescent="0.25">
      <c r="A21" s="10" t="s">
        <v>16</v>
      </c>
      <c r="B21" s="4">
        <v>180269</v>
      </c>
    </row>
    <row r="22" spans="1:2" ht="15" x14ac:dyDescent="0.25">
      <c r="A22" s="9" t="s">
        <v>17</v>
      </c>
      <c r="B22" s="5">
        <f>B18/B19</f>
        <v>1.2083607436835041E-4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0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0</v>
      </c>
    </row>
    <row r="36" spans="1:2" ht="15" x14ac:dyDescent="0.25">
      <c r="A36" s="9" t="s">
        <v>31</v>
      </c>
      <c r="B36" s="5">
        <v>2.0000000000000001E-4</v>
      </c>
    </row>
    <row r="37" spans="1:2" ht="15" x14ac:dyDescent="0.25">
      <c r="A37" s="9" t="s">
        <v>32</v>
      </c>
      <c r="B37" s="5">
        <f>B36-B35</f>
        <v>2.0000000000000001E-4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0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22.165504883721173</v>
      </c>
    </row>
    <row r="42" spans="1:2" ht="15" x14ac:dyDescent="0.25">
      <c r="A42" s="9" t="s">
        <v>37</v>
      </c>
      <c r="B42" s="5">
        <f>B41/B19</f>
        <v>1.2083607436835041E-4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2.0000000000000001E-4</v>
      </c>
    </row>
    <row r="45" spans="1:2" ht="15" x14ac:dyDescent="0.25">
      <c r="A45" s="9" t="s">
        <v>40</v>
      </c>
      <c r="B45" s="7">
        <f>B22+B44</f>
        <v>3.2083607436835042E-4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85AC-1502-44ED-A5DE-3558208FD149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48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63.895437968187927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63.895437968187927</v>
      </c>
    </row>
    <row r="9" spans="1:2" ht="15" x14ac:dyDescent="0.25">
      <c r="A9" s="9" t="s">
        <v>4</v>
      </c>
      <c r="B9" s="3">
        <f>SUM(B10:B11)</f>
        <v>1.0182010654594293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1.0182010654594293</v>
      </c>
    </row>
    <row r="12" spans="1:2" ht="15" x14ac:dyDescent="0.25">
      <c r="A12" s="9" t="s">
        <v>7</v>
      </c>
      <c r="B12" s="3">
        <f>SUM(B13:B14)</f>
        <v>27.171808965910628</v>
      </c>
    </row>
    <row r="13" spans="1:2" ht="15" x14ac:dyDescent="0.25">
      <c r="A13" s="10" t="s">
        <v>8</v>
      </c>
      <c r="B13" s="4">
        <v>19.010992060084249</v>
      </c>
    </row>
    <row r="14" spans="1:2" ht="15" x14ac:dyDescent="0.25">
      <c r="A14" s="10" t="s">
        <v>9</v>
      </c>
      <c r="B14" s="4">
        <v>8.1608169058263798</v>
      </c>
    </row>
    <row r="15" spans="1:2" ht="15" x14ac:dyDescent="0.25">
      <c r="A15" s="9" t="s">
        <v>10</v>
      </c>
      <c r="B15" s="4">
        <v>49.62572231328685</v>
      </c>
    </row>
    <row r="16" spans="1:2" ht="15" x14ac:dyDescent="0.25">
      <c r="A16" s="9" t="s">
        <v>11</v>
      </c>
      <c r="B16" s="4">
        <v>0.1079817667942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141.81915207963905</v>
      </c>
    </row>
    <row r="19" spans="1:2" ht="15" x14ac:dyDescent="0.25">
      <c r="A19" s="9" t="s">
        <v>14</v>
      </c>
      <c r="B19" s="4">
        <f>(B21+B20)/2</f>
        <v>448627</v>
      </c>
    </row>
    <row r="20" spans="1:2" ht="15" x14ac:dyDescent="0.25">
      <c r="A20" s="10" t="s">
        <v>15</v>
      </c>
      <c r="B20" s="4">
        <v>435494</v>
      </c>
    </row>
    <row r="21" spans="1:2" ht="15" x14ac:dyDescent="0.25">
      <c r="A21" s="10" t="s">
        <v>16</v>
      </c>
      <c r="B21" s="4">
        <v>461760</v>
      </c>
    </row>
    <row r="22" spans="1:2" ht="15" x14ac:dyDescent="0.25">
      <c r="A22" s="9" t="s">
        <v>17</v>
      </c>
      <c r="B22" s="5">
        <f>B18/B19</f>
        <v>3.1611818298862767E-4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60.270301537204325</v>
      </c>
    </row>
    <row r="25" spans="1:2" ht="15" x14ac:dyDescent="0.25">
      <c r="A25" s="9" t="s">
        <v>20</v>
      </c>
      <c r="B25" s="3">
        <f>SUM(B26:B34)</f>
        <v>227.18258149370931</v>
      </c>
    </row>
    <row r="26" spans="1:2" ht="15" x14ac:dyDescent="0.25">
      <c r="A26" s="10" t="s">
        <v>21</v>
      </c>
      <c r="B26" s="4">
        <v>5.2057071159166673E-5</v>
      </c>
    </row>
    <row r="27" spans="1:2" ht="15" x14ac:dyDescent="0.25">
      <c r="A27" s="10" t="s">
        <v>22</v>
      </c>
      <c r="B27" s="4">
        <v>209.64654920297238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2.3088999138184509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15.227080319847296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4.9199277004008423E-4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5.0800722995991579E-4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4.9199277004008423E-4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369.00173357334836</v>
      </c>
    </row>
    <row r="42" spans="1:2" ht="15" x14ac:dyDescent="0.25">
      <c r="A42" s="9" t="s">
        <v>37</v>
      </c>
      <c r="B42" s="5">
        <f>B41/B19</f>
        <v>8.2251343225741734E-4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1.3161181829886277E-3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30CC-F234-4A93-BC38-43883EC4D827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49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57.581719999999997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57.581719999999997</v>
      </c>
    </row>
    <row r="9" spans="1:2" ht="15" x14ac:dyDescent="0.25">
      <c r="A9" s="9" t="s">
        <v>4</v>
      </c>
      <c r="B9" s="3">
        <f>SUM(B10:B11)</f>
        <v>0.33455000000000001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0.33455000000000001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61.443220000000039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119.35949000000004</v>
      </c>
    </row>
    <row r="19" spans="1:2" ht="15" x14ac:dyDescent="0.25">
      <c r="A19" s="9" t="s">
        <v>14</v>
      </c>
      <c r="B19" s="4">
        <f>(B21+B20)/2</f>
        <v>321055</v>
      </c>
    </row>
    <row r="20" spans="1:2" ht="15" x14ac:dyDescent="0.25">
      <c r="A20" s="10" t="s">
        <v>15</v>
      </c>
      <c r="B20" s="4">
        <v>346721</v>
      </c>
    </row>
    <row r="21" spans="1:2" ht="15" x14ac:dyDescent="0.25">
      <c r="A21" s="10" t="s">
        <v>16</v>
      </c>
      <c r="B21" s="4">
        <v>295389</v>
      </c>
    </row>
    <row r="22" spans="1:2" ht="15" x14ac:dyDescent="0.25">
      <c r="A22" s="9" t="s">
        <v>17</v>
      </c>
      <c r="B22" s="5">
        <f>B18/B19</f>
        <v>3.7177271807011273E-4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135.29822000000001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135.29822000000001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4.5803405001540345E-4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5.4196594998459657E-4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4.5803405001540345E-4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254.65771000000007</v>
      </c>
    </row>
    <row r="42" spans="1:2" ht="15" x14ac:dyDescent="0.25">
      <c r="A42" s="9" t="s">
        <v>37</v>
      </c>
      <c r="B42" s="5">
        <f>B41/B19</f>
        <v>7.9319029449782764E-4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1.3717727180701128E-3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2503-9FC0-42B6-BCFC-151DC652F28C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50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458.9296792903466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458.9296792903466</v>
      </c>
    </row>
    <row r="9" spans="1:2" ht="15" x14ac:dyDescent="0.25">
      <c r="A9" s="9" t="s">
        <v>4</v>
      </c>
      <c r="B9" s="3">
        <f>SUM(B10:B11)</f>
        <v>1.1635783242450901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1.1635783242450901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1694.9093412954167</v>
      </c>
    </row>
    <row r="16" spans="1:2" ht="15" x14ac:dyDescent="0.25">
      <c r="A16" s="9" t="s">
        <v>11</v>
      </c>
      <c r="B16" s="4">
        <v>9.554E-2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2155.0981389100079</v>
      </c>
    </row>
    <row r="19" spans="1:2" ht="15" x14ac:dyDescent="0.25">
      <c r="A19" s="9" t="s">
        <v>14</v>
      </c>
      <c r="B19" s="4">
        <f>(B21+B20)/2</f>
        <v>531829.5</v>
      </c>
    </row>
    <row r="20" spans="1:2" ht="15" x14ac:dyDescent="0.25">
      <c r="A20" s="10" t="s">
        <v>15</v>
      </c>
      <c r="B20" s="4">
        <v>611242</v>
      </c>
    </row>
    <row r="21" spans="1:2" ht="15" x14ac:dyDescent="0.25">
      <c r="A21" s="10" t="s">
        <v>16</v>
      </c>
      <c r="B21" s="4">
        <f>47147+405270</f>
        <v>452417</v>
      </c>
    </row>
    <row r="22" spans="1:2" ht="15" x14ac:dyDescent="0.25">
      <c r="A22" s="9" t="s">
        <v>17</v>
      </c>
      <c r="B22" s="5">
        <f>B18/B19</f>
        <v>4.052235046965255E-3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652.0658925839341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0.40217000000000008</v>
      </c>
    </row>
    <row r="31" spans="1:2" ht="15" x14ac:dyDescent="0.25">
      <c r="A31" s="10" t="s">
        <v>26</v>
      </c>
      <c r="B31" s="4">
        <v>617.04685228923609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34.61687029469801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1.4412939668136567E-3</v>
      </c>
    </row>
    <row r="36" spans="1:2" ht="15" x14ac:dyDescent="0.25">
      <c r="A36" s="9" t="s">
        <v>31</v>
      </c>
      <c r="B36" s="5">
        <v>1.2999999999999999E-3</v>
      </c>
    </row>
    <row r="37" spans="1:2" ht="15" x14ac:dyDescent="0.25">
      <c r="A37" s="9" t="s">
        <v>32</v>
      </c>
      <c r="B37" s="5">
        <f>B36-B35</f>
        <v>-1.4129396681365671E-4</v>
      </c>
    </row>
    <row r="38" spans="1:2" ht="15" x14ac:dyDescent="0.25">
      <c r="A38" s="9" t="s">
        <v>33</v>
      </c>
      <c r="B38" s="4">
        <v>70</v>
      </c>
    </row>
    <row r="39" spans="1:2" ht="15" x14ac:dyDescent="0.25">
      <c r="A39" s="9" t="s">
        <v>34</v>
      </c>
      <c r="B39" s="5">
        <f>(B25-B38)/B21</f>
        <v>1.2865694538090613E-3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2737.1640314939423</v>
      </c>
    </row>
    <row r="42" spans="1:2" ht="15" x14ac:dyDescent="0.25">
      <c r="A42" s="9" t="s">
        <v>37</v>
      </c>
      <c r="B42" s="5">
        <f>B41/B19</f>
        <v>5.1466946295644416E-3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2.3E-3</v>
      </c>
    </row>
    <row r="45" spans="1:2" ht="15" x14ac:dyDescent="0.25">
      <c r="A45" s="9" t="s">
        <v>40</v>
      </c>
      <c r="B45" s="7">
        <f>B22+B44</f>
        <v>6.3522350469652549E-3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9B8F-19FD-4084-A57A-290CA5EAD13C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51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487.68549321628109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487.68549321628109</v>
      </c>
    </row>
    <row r="9" spans="1:2" ht="15" x14ac:dyDescent="0.25">
      <c r="A9" s="9" t="s">
        <v>4</v>
      </c>
      <c r="B9" s="3">
        <f>SUM(B10:B11)</f>
        <v>0.18550576715864997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0.18550576715864997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487.87099898343973</v>
      </c>
    </row>
    <row r="19" spans="1:2" ht="15" x14ac:dyDescent="0.25">
      <c r="A19" s="9" t="s">
        <v>14</v>
      </c>
      <c r="B19" s="4">
        <f>(B21+B20)/2</f>
        <v>1603987</v>
      </c>
    </row>
    <row r="20" spans="1:2" ht="15" x14ac:dyDescent="0.25">
      <c r="A20" s="10" t="s">
        <v>15</v>
      </c>
      <c r="B20" s="4">
        <v>2601928</v>
      </c>
    </row>
    <row r="21" spans="1:2" ht="15" x14ac:dyDescent="0.25">
      <c r="A21" s="10" t="s">
        <v>16</v>
      </c>
      <c r="B21" s="4">
        <v>606046</v>
      </c>
    </row>
    <row r="22" spans="1:2" ht="15" x14ac:dyDescent="0.25">
      <c r="A22" s="9" t="s">
        <v>17</v>
      </c>
      <c r="B22" s="5">
        <f>B18/B19</f>
        <v>3.0416144207118869E-4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299.07808767733354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296.96635391414441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2.1117337631891431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4.9349073779438122E-4</v>
      </c>
    </row>
    <row r="36" spans="1:2" ht="15" x14ac:dyDescent="0.25">
      <c r="A36" s="9" t="s">
        <v>31</v>
      </c>
      <c r="B36" s="5">
        <v>8.0000000000000004E-4</v>
      </c>
    </row>
    <row r="37" spans="1:2" ht="15" x14ac:dyDescent="0.25">
      <c r="A37" s="9" t="s">
        <v>32</v>
      </c>
      <c r="B37" s="5">
        <f>B36-B35</f>
        <v>3.0650926220561882E-4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4.9349073779438122E-4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786.94908666077322</v>
      </c>
    </row>
    <row r="42" spans="1:2" ht="15" x14ac:dyDescent="0.25">
      <c r="A42" s="9" t="s">
        <v>37</v>
      </c>
      <c r="B42" s="5">
        <f>B41/B19</f>
        <v>4.9062061392066971E-4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5.9999999999999995E-4</v>
      </c>
    </row>
    <row r="45" spans="1:2" ht="15" x14ac:dyDescent="0.25">
      <c r="A45" s="9" t="s">
        <v>40</v>
      </c>
      <c r="B45" s="7">
        <f>B22+B44</f>
        <v>9.0416144207118858E-4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685F6-89B5-4D70-B4BC-DAF9809D23DF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125" style="1" bestFit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52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80.352000824341417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80.352000824341417</v>
      </c>
    </row>
    <row r="9" spans="1:2" ht="15" x14ac:dyDescent="0.25">
      <c r="A9" s="9" t="s">
        <v>4</v>
      </c>
      <c r="B9" s="3">
        <f>SUM(B10:B11)</f>
        <v>0.54484860570866989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0.54484860570866989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148.98596550267987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229.88281493272996</v>
      </c>
    </row>
    <row r="19" spans="1:2" ht="15" x14ac:dyDescent="0.25">
      <c r="A19" s="9" t="s">
        <v>14</v>
      </c>
      <c r="B19" s="4">
        <f>(B21+B20)/2</f>
        <v>194188</v>
      </c>
    </row>
    <row r="20" spans="1:2" ht="15" x14ac:dyDescent="0.25">
      <c r="A20" s="10" t="s">
        <v>15</v>
      </c>
      <c r="B20" s="4">
        <v>320226</v>
      </c>
    </row>
    <row r="21" spans="1:2" ht="15" x14ac:dyDescent="0.25">
      <c r="A21" s="10" t="s">
        <v>16</v>
      </c>
      <c r="B21" s="4">
        <v>68150</v>
      </c>
    </row>
    <row r="22" spans="1:2" ht="15" x14ac:dyDescent="0.25">
      <c r="A22" s="9" t="s">
        <v>17</v>
      </c>
      <c r="B22" s="5">
        <f>B18/B19</f>
        <v>1.1838157606686816E-3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91.666306689302019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91.666306689302019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1.3450668626456643E-3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-3.4506686264566431E-4</v>
      </c>
    </row>
    <row r="38" spans="1:2" ht="15" x14ac:dyDescent="0.25">
      <c r="A38" s="9" t="s">
        <v>33</v>
      </c>
      <c r="B38" s="4">
        <v>24</v>
      </c>
    </row>
    <row r="39" spans="1:2" ht="15" x14ac:dyDescent="0.25">
      <c r="A39" s="9" t="s">
        <v>34</v>
      </c>
      <c r="B39" s="5">
        <f>(B25-B38)/B21</f>
        <v>9.9290251928542948E-4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297.54912162203198</v>
      </c>
    </row>
    <row r="42" spans="1:2" ht="15" x14ac:dyDescent="0.25">
      <c r="A42" s="9" t="s">
        <v>37</v>
      </c>
      <c r="B42" s="5">
        <f>B41/B19</f>
        <v>1.5322734753024491E-3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1.5E-3</v>
      </c>
    </row>
    <row r="45" spans="1:2" ht="15" x14ac:dyDescent="0.25">
      <c r="A45" s="9" t="s">
        <v>40</v>
      </c>
      <c r="B45" s="7">
        <f>B22+B44</f>
        <v>2.6838157606686817E-3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AA47-222C-4AEE-B340-6AD1BB204757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11.375" style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53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1.5731200813005897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1.5731200813005897</v>
      </c>
    </row>
    <row r="9" spans="1:2" ht="15" x14ac:dyDescent="0.25">
      <c r="A9" s="9" t="s">
        <v>4</v>
      </c>
      <c r="B9" s="3">
        <f>SUM(B10:B11)</f>
        <v>0.10814303716316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0.10814303716316</v>
      </c>
    </row>
    <row r="12" spans="1:2" ht="15" x14ac:dyDescent="0.25">
      <c r="A12" s="9" t="s">
        <v>7</v>
      </c>
      <c r="B12" s="3">
        <f>SUM(B13:B14)</f>
        <v>0.343136382758012</v>
      </c>
    </row>
    <row r="13" spans="1:2" ht="15" x14ac:dyDescent="0.25">
      <c r="A13" s="10" t="s">
        <v>8</v>
      </c>
      <c r="B13" s="4">
        <v>0.343136382758012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0.94014364382495996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2.9645431450467217</v>
      </c>
    </row>
    <row r="19" spans="1:2" ht="15" x14ac:dyDescent="0.25">
      <c r="A19" s="9" t="s">
        <v>14</v>
      </c>
      <c r="B19" s="4">
        <f>(B21+B20)/2</f>
        <v>19139</v>
      </c>
    </row>
    <row r="20" spans="1:2" ht="15" x14ac:dyDescent="0.25">
      <c r="A20" s="10" t="s">
        <v>15</v>
      </c>
      <c r="B20" s="4">
        <v>24546</v>
      </c>
    </row>
    <row r="21" spans="1:2" ht="15" x14ac:dyDescent="0.25">
      <c r="A21" s="10" t="s">
        <v>16</v>
      </c>
      <c r="B21" s="4">
        <v>13732</v>
      </c>
    </row>
    <row r="22" spans="1:2" ht="15" x14ac:dyDescent="0.25">
      <c r="A22" s="9" t="s">
        <v>17</v>
      </c>
      <c r="B22" s="5">
        <f>B18/B19</f>
        <v>1.5489540441228494E-4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0.93183138309652769</v>
      </c>
    </row>
    <row r="26" spans="1:2" ht="15" x14ac:dyDescent="0.25">
      <c r="A26" s="10" t="s">
        <v>21</v>
      </c>
      <c r="B26" s="4">
        <v>1.6019183758054164E-2</v>
      </c>
    </row>
    <row r="27" spans="1:2" ht="15" x14ac:dyDescent="0.25">
      <c r="A27" s="10" t="s">
        <v>22</v>
      </c>
      <c r="B27" s="4">
        <v>9.5949942970874978E-3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0.60423477772424017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0.30198242731714581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6.7858387933041633E-5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9.3214161206695836E-4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6.7858387933041633E-5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3.8963745281432494</v>
      </c>
    </row>
    <row r="42" spans="1:2" ht="15" x14ac:dyDescent="0.25">
      <c r="A42" s="9" t="s">
        <v>37</v>
      </c>
      <c r="B42" s="5">
        <f>B41/B19</f>
        <v>2.0358297341257378E-4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1.1548954044122849E-3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F154-DFD4-4043-A3C5-17071C9C18C9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54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0.10231790267980001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0.10231790267980001</v>
      </c>
    </row>
    <row r="9" spans="1:2" ht="15" x14ac:dyDescent="0.25">
      <c r="A9" s="9" t="s">
        <v>4</v>
      </c>
      <c r="B9" s="3">
        <f>SUM(B10:B11)</f>
        <v>0.17659237379759002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0.17659237379759002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0.15400908718209003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0.43291936365948003</v>
      </c>
    </row>
    <row r="19" spans="1:2" ht="15" x14ac:dyDescent="0.25">
      <c r="A19" s="9" t="s">
        <v>14</v>
      </c>
      <c r="B19" s="4">
        <f>(B21+B20)/2</f>
        <v>4654</v>
      </c>
    </row>
    <row r="20" spans="1:2" ht="15" x14ac:dyDescent="0.25">
      <c r="A20" s="10" t="s">
        <v>15</v>
      </c>
      <c r="B20" s="4">
        <v>4654</v>
      </c>
    </row>
    <row r="21" spans="1:2" ht="15" x14ac:dyDescent="0.25">
      <c r="A21" s="10" t="s">
        <v>16</v>
      </c>
      <c r="B21" s="4">
        <v>4654</v>
      </c>
    </row>
    <row r="22" spans="1:2" ht="15" x14ac:dyDescent="0.25">
      <c r="A22" s="9" t="s">
        <v>17</v>
      </c>
      <c r="B22" s="5">
        <f>B18/B19</f>
        <v>9.3020920425328755E-5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5.9069225076408334E-2</v>
      </c>
    </row>
    <row r="26" spans="1:2" ht="15" x14ac:dyDescent="0.25">
      <c r="A26" s="10" t="s">
        <v>21</v>
      </c>
      <c r="B26" s="4">
        <v>9.3843422873416673E-4</v>
      </c>
    </row>
    <row r="27" spans="1:2" ht="15" x14ac:dyDescent="0.25">
      <c r="A27" s="10" t="s">
        <v>22</v>
      </c>
      <c r="B27" s="4">
        <v>5.6209300104750003E-4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3.7036995969380003E-2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2.0531701877246664E-2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1.2692141185304756E-5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9.8730785881469534E-4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1.2692141185304756E-5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0.49198858873588835</v>
      </c>
    </row>
    <row r="42" spans="1:2" ht="15" x14ac:dyDescent="0.25">
      <c r="A42" s="9" t="s">
        <v>37</v>
      </c>
      <c r="B42" s="5">
        <f>B41/B19</f>
        <v>1.0571306161063351E-4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1.0930209204253287E-3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25CF-229E-4B78-BC53-05065FB631BE}">
  <dimension ref="A1:AZ45"/>
  <sheetViews>
    <sheetView rightToLeft="1" workbookViewId="0">
      <selection activeCell="A6" sqref="A6"/>
    </sheetView>
  </sheetViews>
  <sheetFormatPr defaultColWidth="0" defaultRowHeight="14.25" zeroHeight="1" x14ac:dyDescent="0.2"/>
  <cols>
    <col min="1" max="1" width="125.5" style="8" bestFit="1" customWidth="1"/>
    <col min="2" max="2" width="9.625" style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55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0.77908191610260003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0.77908191610260003</v>
      </c>
    </row>
    <row r="9" spans="1:2" ht="15" x14ac:dyDescent="0.25">
      <c r="A9" s="9" t="s">
        <v>4</v>
      </c>
      <c r="B9" s="3">
        <f>SUM(B10:B11)</f>
        <v>5.9592373797589998E-2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5.9592373797589998E-2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0.83867428990019</v>
      </c>
    </row>
    <row r="19" spans="1:2" ht="15" x14ac:dyDescent="0.25">
      <c r="A19" s="9" t="s">
        <v>14</v>
      </c>
      <c r="B19" s="4">
        <f>(B21+B20)/2</f>
        <v>11309</v>
      </c>
    </row>
    <row r="20" spans="1:2" ht="15" x14ac:dyDescent="0.25">
      <c r="A20" s="10" t="s">
        <v>15</v>
      </c>
      <c r="B20" s="4">
        <v>11309</v>
      </c>
    </row>
    <row r="21" spans="1:2" ht="15" x14ac:dyDescent="0.25">
      <c r="A21" s="10" t="s">
        <v>16</v>
      </c>
      <c r="B21" s="4">
        <v>11309</v>
      </c>
    </row>
    <row r="22" spans="1:2" ht="15" x14ac:dyDescent="0.25">
      <c r="A22" s="9" t="s">
        <v>17</v>
      </c>
      <c r="B22" s="5">
        <f>B18/B19</f>
        <v>7.4159898302253959E-5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0.75322959715284798</v>
      </c>
    </row>
    <row r="25" spans="1:2" ht="15" x14ac:dyDescent="0.25">
      <c r="A25" s="9" t="s">
        <v>20</v>
      </c>
      <c r="B25" s="3">
        <f>SUM(B26:B34)</f>
        <v>2.2558612457603329E-2</v>
      </c>
    </row>
    <row r="26" spans="1:2" ht="15" x14ac:dyDescent="0.25">
      <c r="A26" s="10" t="s">
        <v>21</v>
      </c>
      <c r="B26" s="4">
        <v>1.4108223871448331E-2</v>
      </c>
    </row>
    <row r="27" spans="1:2" ht="15" x14ac:dyDescent="0.25">
      <c r="A27" s="10" t="s">
        <v>22</v>
      </c>
      <c r="B27" s="4">
        <v>8.4503885861549992E-3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1.9947486477675593E-6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9.9800525135223237E-4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1.9947486477675593E-6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0.86123290235779337</v>
      </c>
    </row>
    <row r="42" spans="1:2" ht="15" x14ac:dyDescent="0.25">
      <c r="A42" s="9" t="s">
        <v>37</v>
      </c>
      <c r="B42" s="5">
        <f>B41/B19</f>
        <v>7.6154646950021525E-5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1E-3</v>
      </c>
    </row>
    <row r="45" spans="1:2" ht="15" x14ac:dyDescent="0.25">
      <c r="A45" s="9" t="s">
        <v>40</v>
      </c>
      <c r="B45" s="7">
        <f>B22+B44</f>
        <v>1.0741598983022541E-3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ABA0-2D16-4D98-85E1-83D51517EB4B}">
  <dimension ref="A1:AZ45"/>
  <sheetViews>
    <sheetView rightToLeft="1" workbookViewId="0">
      <selection activeCell="A23" sqref="A23"/>
    </sheetView>
  </sheetViews>
  <sheetFormatPr defaultColWidth="0" defaultRowHeight="14.25" zeroHeight="1" x14ac:dyDescent="0.2"/>
  <cols>
    <col min="1" max="1" width="125.5" style="8" bestFit="1" customWidth="1"/>
    <col min="2" max="2" width="9.625" style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5" t="s">
        <v>56</v>
      </c>
      <c r="B3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0.83212000000000008</v>
      </c>
    </row>
    <row r="7" spans="1:2" ht="15" x14ac:dyDescent="0.25">
      <c r="A7" s="10" t="s">
        <v>2</v>
      </c>
      <c r="B7" s="4">
        <v>0</v>
      </c>
    </row>
    <row r="8" spans="1:2" ht="15" x14ac:dyDescent="0.25">
      <c r="A8" s="10" t="s">
        <v>3</v>
      </c>
      <c r="B8" s="4">
        <v>0.83212000000000008</v>
      </c>
    </row>
    <row r="9" spans="1:2" ht="15" x14ac:dyDescent="0.25">
      <c r="A9" s="9" t="s">
        <v>4</v>
      </c>
      <c r="B9" s="3">
        <f>SUM(B10:B11)</f>
        <v>5.0592373797589997E-2</v>
      </c>
    </row>
    <row r="10" spans="1:2" ht="15" x14ac:dyDescent="0.25">
      <c r="A10" s="10" t="s">
        <v>5</v>
      </c>
      <c r="B10" s="4">
        <v>0</v>
      </c>
    </row>
    <row r="11" spans="1:2" ht="15" x14ac:dyDescent="0.25">
      <c r="A11" s="10" t="s">
        <v>6</v>
      </c>
      <c r="B11" s="4">
        <v>5.0592373797589997E-2</v>
      </c>
    </row>
    <row r="12" spans="1:2" ht="15" x14ac:dyDescent="0.25">
      <c r="A12" s="9" t="s">
        <v>7</v>
      </c>
      <c r="B12" s="3">
        <f>SUM(B13:B14)</f>
        <v>0</v>
      </c>
    </row>
    <row r="13" spans="1:2" ht="15" x14ac:dyDescent="0.25">
      <c r="A13" s="10" t="s">
        <v>8</v>
      </c>
      <c r="B13" s="4">
        <v>0</v>
      </c>
    </row>
    <row r="14" spans="1:2" ht="15" x14ac:dyDescent="0.25">
      <c r="A14" s="10" t="s">
        <v>9</v>
      </c>
      <c r="B14" s="4">
        <v>0</v>
      </c>
    </row>
    <row r="15" spans="1:2" ht="15" x14ac:dyDescent="0.25">
      <c r="A15" s="9" t="s">
        <v>10</v>
      </c>
      <c r="B15" s="4">
        <v>0.24875</v>
      </c>
    </row>
    <row r="16" spans="1:2" ht="15" x14ac:dyDescent="0.25">
      <c r="A16" s="9" t="s">
        <v>11</v>
      </c>
      <c r="B16" s="4">
        <v>0</v>
      </c>
    </row>
    <row r="17" spans="1:2" ht="15" x14ac:dyDescent="0.25">
      <c r="A17" s="9" t="s">
        <v>12</v>
      </c>
      <c r="B17" s="4">
        <v>0</v>
      </c>
    </row>
    <row r="18" spans="1:2" ht="15" x14ac:dyDescent="0.25">
      <c r="A18" s="9" t="s">
        <v>13</v>
      </c>
      <c r="B18" s="4">
        <f>B6+B9+B12+B15+B16+B17</f>
        <v>1.13146237379759</v>
      </c>
    </row>
    <row r="19" spans="1:2" ht="15" x14ac:dyDescent="0.25">
      <c r="A19" s="9" t="s">
        <v>14</v>
      </c>
      <c r="B19" s="4">
        <f>(B21+B20)/2</f>
        <v>2235</v>
      </c>
    </row>
    <row r="20" spans="1:2" ht="15" x14ac:dyDescent="0.25">
      <c r="A20" s="10" t="s">
        <v>15</v>
      </c>
      <c r="B20" s="4">
        <v>2235</v>
      </c>
    </row>
    <row r="21" spans="1:2" ht="15" x14ac:dyDescent="0.25">
      <c r="A21" s="10" t="s">
        <v>16</v>
      </c>
      <c r="B21" s="4">
        <v>2235</v>
      </c>
    </row>
    <row r="22" spans="1:2" ht="15" x14ac:dyDescent="0.25">
      <c r="A22" s="9" t="s">
        <v>17</v>
      </c>
      <c r="B22" s="5">
        <f>B18/B19</f>
        <v>5.062471471130156E-4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v>0</v>
      </c>
    </row>
    <row r="25" spans="1:2" ht="15" x14ac:dyDescent="0.25">
      <c r="A25" s="9" t="s">
        <v>20</v>
      </c>
      <c r="B25" s="3">
        <f>SUM(B26:B34)</f>
        <v>0.13008</v>
      </c>
    </row>
    <row r="26" spans="1:2" ht="15" x14ac:dyDescent="0.25">
      <c r="A26" s="10" t="s">
        <v>21</v>
      </c>
      <c r="B26" s="4">
        <v>0</v>
      </c>
    </row>
    <row r="27" spans="1:2" ht="15" x14ac:dyDescent="0.25">
      <c r="A27" s="10" t="s">
        <v>22</v>
      </c>
      <c r="B27" s="4">
        <v>0</v>
      </c>
    </row>
    <row r="28" spans="1:2" ht="15" x14ac:dyDescent="0.25">
      <c r="A28" s="10" t="s">
        <v>23</v>
      </c>
      <c r="B28" s="4">
        <v>0</v>
      </c>
    </row>
    <row r="29" spans="1:2" ht="15" x14ac:dyDescent="0.25">
      <c r="A29" s="10" t="s">
        <v>24</v>
      </c>
      <c r="B29" s="4">
        <v>0</v>
      </c>
    </row>
    <row r="30" spans="1:2" ht="15" x14ac:dyDescent="0.25">
      <c r="A30" s="10" t="s">
        <v>25</v>
      </c>
      <c r="B30" s="4">
        <v>0</v>
      </c>
    </row>
    <row r="31" spans="1:2" ht="15" x14ac:dyDescent="0.25">
      <c r="A31" s="10" t="s">
        <v>26</v>
      </c>
      <c r="B31" s="4">
        <v>0.13008</v>
      </c>
    </row>
    <row r="32" spans="1:2" ht="15" x14ac:dyDescent="0.25">
      <c r="A32" s="10" t="s">
        <v>27</v>
      </c>
      <c r="B32" s="4">
        <v>0</v>
      </c>
    </row>
    <row r="33" spans="1:2" ht="15" x14ac:dyDescent="0.25">
      <c r="A33" s="10" t="s">
        <v>28</v>
      </c>
      <c r="B33" s="4">
        <v>0</v>
      </c>
    </row>
    <row r="34" spans="1:2" ht="15" x14ac:dyDescent="0.25">
      <c r="A34" s="10" t="s">
        <v>29</v>
      </c>
      <c r="B34" s="4">
        <v>0</v>
      </c>
    </row>
    <row r="35" spans="1:2" ht="15" x14ac:dyDescent="0.25">
      <c r="A35" s="9" t="s">
        <v>30</v>
      </c>
      <c r="B35" s="5">
        <f>B25/B21</f>
        <v>5.8201342281879198E-5</v>
      </c>
    </row>
    <row r="36" spans="1:2" ht="15" x14ac:dyDescent="0.25">
      <c r="A36" s="9" t="s">
        <v>31</v>
      </c>
      <c r="B36" s="5">
        <v>1E-3</v>
      </c>
    </row>
    <row r="37" spans="1:2" ht="15" x14ac:dyDescent="0.25">
      <c r="A37" s="9" t="s">
        <v>32</v>
      </c>
      <c r="B37" s="5">
        <f>B36-B35</f>
        <v>9.4179865771812084E-4</v>
      </c>
    </row>
    <row r="38" spans="1:2" ht="15" x14ac:dyDescent="0.25">
      <c r="A38" s="9" t="s">
        <v>33</v>
      </c>
      <c r="B38" s="4">
        <v>0</v>
      </c>
    </row>
    <row r="39" spans="1:2" ht="15" x14ac:dyDescent="0.25">
      <c r="A39" s="9" t="s">
        <v>34</v>
      </c>
      <c r="B39" s="5">
        <f>(B25-B38)/B21</f>
        <v>5.8201342281879198E-5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1.2615423737975899</v>
      </c>
    </row>
    <row r="42" spans="1:2" ht="15" x14ac:dyDescent="0.25">
      <c r="A42" s="9" t="s">
        <v>37</v>
      </c>
      <c r="B42" s="5">
        <f>B41/B19</f>
        <v>5.6444848939489478E-4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v>3.0000000000000001E-3</v>
      </c>
    </row>
    <row r="45" spans="1:2" ht="15" x14ac:dyDescent="0.25">
      <c r="A45" s="9" t="s">
        <v>40</v>
      </c>
      <c r="B45" s="7">
        <f>B22+B44</f>
        <v>3.5062471471130159E-3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6494-7BEF-4F60-BACB-60481B2B7F9D}">
  <dimension ref="A1:AZ45"/>
  <sheetViews>
    <sheetView rightToLeft="1" tabSelected="1" workbookViewId="0">
      <selection activeCell="A38" sqref="A38"/>
    </sheetView>
  </sheetViews>
  <sheetFormatPr defaultColWidth="0" defaultRowHeight="14.25" zeroHeight="1" x14ac:dyDescent="0.2"/>
  <cols>
    <col min="1" max="1" width="125.5" style="8" bestFit="1" customWidth="1"/>
    <col min="2" max="2" width="12.25" style="1" customWidth="1"/>
    <col min="3" max="52" width="0" hidden="1" customWidth="1"/>
    <col min="53" max="16384" width="9" hidden="1"/>
  </cols>
  <sheetData>
    <row r="1" spans="1:2" ht="15" x14ac:dyDescent="0.25">
      <c r="A1" s="12" t="s">
        <v>41</v>
      </c>
      <c r="B1"/>
    </row>
    <row r="2" spans="1:2" x14ac:dyDescent="0.2">
      <c r="A2" s="13" t="s">
        <v>42</v>
      </c>
      <c r="B2" s="14">
        <v>45657</v>
      </c>
    </row>
    <row r="3" spans="1:2" ht="15.75" x14ac:dyDescent="0.25">
      <c r="A3" s="18" t="s">
        <v>57</v>
      </c>
      <c r="B3" s="18"/>
    </row>
    <row r="4" spans="1:2" x14ac:dyDescent="0.2">
      <c r="A4" s="2" t="s">
        <v>134</v>
      </c>
      <c r="B4" s="16" t="s">
        <v>44</v>
      </c>
    </row>
    <row r="5" spans="1:2" ht="15" x14ac:dyDescent="0.25">
      <c r="A5" s="38" t="s">
        <v>0</v>
      </c>
      <c r="B5" s="40" t="s">
        <v>135</v>
      </c>
    </row>
    <row r="6" spans="1:2" ht="15" x14ac:dyDescent="0.25">
      <c r="A6" s="9" t="s">
        <v>1</v>
      </c>
      <c r="B6" s="39">
        <f>SUM(B7:B8)</f>
        <v>4273.8015151175177</v>
      </c>
    </row>
    <row r="7" spans="1:2" ht="15" x14ac:dyDescent="0.25">
      <c r="A7" s="10" t="s">
        <v>2</v>
      </c>
      <c r="B7" s="4">
        <f>'579'!B7+'869'!B7+'865'!B7+'864'!B7+'199'!B7+'2048'!B7+'7256'!B7+'14668'!B7+'14945'!B7+'15340'!B7+'15448'!B7+'15449'!B7+'15450'!B7</f>
        <v>0</v>
      </c>
    </row>
    <row r="8" spans="1:2" ht="15" x14ac:dyDescent="0.25">
      <c r="A8" s="10" t="s">
        <v>3</v>
      </c>
      <c r="B8" s="4">
        <f>'579'!B8+'869'!B8+'865'!B8+'864'!B8+'199'!B8+'2048'!B8+'7256'!B8+'14668'!B8+'14945'!B8+'15340'!B8+'15448'!B8+'15449'!B8+'15450'!B8</f>
        <v>4273.8015151175177</v>
      </c>
    </row>
    <row r="9" spans="1:2" ht="15" x14ac:dyDescent="0.25">
      <c r="A9" s="9" t="s">
        <v>4</v>
      </c>
      <c r="B9" s="3">
        <f>SUM(B10:B11)</f>
        <v>71.718396713720566</v>
      </c>
    </row>
    <row r="10" spans="1:2" ht="15" x14ac:dyDescent="0.25">
      <c r="A10" s="10" t="s">
        <v>5</v>
      </c>
      <c r="B10" s="4">
        <f>'579'!B10+'869'!B10+'865'!B10+'864'!B10+'199'!B10+'2048'!B10+'7256'!B10+'14668'!B10+'14945'!B10+'15340'!B10+'15448'!B10+'15449'!B10+'15450'!B10</f>
        <v>0</v>
      </c>
    </row>
    <row r="11" spans="1:2" ht="15" x14ac:dyDescent="0.25">
      <c r="A11" s="10" t="s">
        <v>6</v>
      </c>
      <c r="B11" s="4">
        <f>'579'!B11+'869'!B11+'865'!B11+'864'!B11+'199'!B11+'2048'!B11+'7256'!B11+'14668'!B11+'14945'!B11+'15340'!B11+'15448'!B11+'15449'!B11+'15450'!B11</f>
        <v>71.718396713720566</v>
      </c>
    </row>
    <row r="12" spans="1:2" ht="15" x14ac:dyDescent="0.25">
      <c r="A12" s="9" t="s">
        <v>7</v>
      </c>
      <c r="B12" s="3">
        <f>SUM(B13:B14)</f>
        <v>2650.2394863205709</v>
      </c>
    </row>
    <row r="13" spans="1:2" ht="15" x14ac:dyDescent="0.25">
      <c r="A13" s="10" t="s">
        <v>8</v>
      </c>
      <c r="B13" s="4">
        <f>'579'!B13+'869'!B13+'865'!B13+'864'!B13+'199'!B13+'2048'!B13+'7256'!B13+'14668'!B13+'14945'!B13+'15340'!B13+'15448'!B13+'15449'!B13+'15450'!B13</f>
        <v>663.0786694147447</v>
      </c>
    </row>
    <row r="14" spans="1:2" ht="15" x14ac:dyDescent="0.25">
      <c r="A14" s="10" t="s">
        <v>9</v>
      </c>
      <c r="B14" s="4">
        <f>'579'!B14+'869'!B14+'865'!B14+'864'!B14+'199'!B14+'2048'!B14+'7256'!B14+'14668'!B14+'14945'!B14+'15340'!B14+'15448'!B14+'15449'!B14+'15450'!B14</f>
        <v>1987.1608169058263</v>
      </c>
    </row>
    <row r="15" spans="1:2" ht="15" x14ac:dyDescent="0.25">
      <c r="A15" s="9" t="s">
        <v>10</v>
      </c>
      <c r="B15" s="4">
        <f>'579'!B15+'869'!B15+'865'!B15+'864'!B15+'199'!B15+'2048'!B15+'7256'!B15+'14668'!B15+'14945'!B15+'15340'!B15+'15448'!B15+'15449'!B15+'15450'!B15</f>
        <v>9869.1890686242969</v>
      </c>
    </row>
    <row r="16" spans="1:2" ht="15" x14ac:dyDescent="0.25">
      <c r="A16" s="9" t="s">
        <v>11</v>
      </c>
      <c r="B16" s="4">
        <f>'579'!B16+'869'!B16+'865'!B16+'864'!B16+'199'!B16+'2048'!B16+'7256'!B16+'14668'!B16+'14945'!B16+'15340'!B16+'15448'!B16+'15449'!B16+'15450'!B16</f>
        <v>102.37043432510795</v>
      </c>
    </row>
    <row r="17" spans="1:2" ht="15" x14ac:dyDescent="0.25">
      <c r="A17" s="9" t="s">
        <v>12</v>
      </c>
      <c r="B17" s="4">
        <f>'579'!B17+'869'!B17+'865'!B17+'864'!B17+'199'!B17+'2048'!B17+'7256'!B17+'14668'!B17+'14945'!B17+'15340'!B17+'15448'!B17+'15449'!B17+'15450'!B17</f>
        <v>0</v>
      </c>
    </row>
    <row r="18" spans="1:2" ht="15" x14ac:dyDescent="0.25">
      <c r="A18" s="9" t="s">
        <v>13</v>
      </c>
      <c r="B18" s="4">
        <f>B6+B9+B12+B15+B16+B17</f>
        <v>16967.318901101215</v>
      </c>
    </row>
    <row r="19" spans="1:2" ht="15" x14ac:dyDescent="0.25">
      <c r="A19" s="9" t="s">
        <v>14</v>
      </c>
      <c r="B19" s="4">
        <f>(B21+B20)/2</f>
        <v>21613317.5</v>
      </c>
    </row>
    <row r="20" spans="1:2" ht="15" x14ac:dyDescent="0.25">
      <c r="A20" s="10" t="s">
        <v>15</v>
      </c>
      <c r="B20" s="4">
        <f>'579'!B20+'869'!B20+'865'!B20+'864'!B20+'199'!B20+'2048'!B20+'7256'!B20+'14668'!B20+'14945'!B20+'15340'!B20+'15448'!B20+'15449'!B20+'15450'!B20</f>
        <v>23543131</v>
      </c>
    </row>
    <row r="21" spans="1:2" ht="15" x14ac:dyDescent="0.25">
      <c r="A21" s="10" t="s">
        <v>16</v>
      </c>
      <c r="B21" s="4">
        <f>'579'!B21+'869'!B21+'865'!B21+'864'!B21+'199'!B21+'2048'!B21+'7256'!B21+'14668'!B21+'14945'!B21+'15340'!B21+'15448'!B21+'15449'!B21+'15450'!B21</f>
        <v>19683504</v>
      </c>
    </row>
    <row r="22" spans="1:2" ht="15" x14ac:dyDescent="0.25">
      <c r="A22" s="9" t="s">
        <v>17</v>
      </c>
      <c r="B22" s="5">
        <f>B18/B19</f>
        <v>7.8504000605650727E-4</v>
      </c>
    </row>
    <row r="23" spans="1:2" ht="15" x14ac:dyDescent="0.25">
      <c r="A23" s="11" t="s">
        <v>18</v>
      </c>
      <c r="B23" s="41" t="s">
        <v>135</v>
      </c>
    </row>
    <row r="24" spans="1:2" ht="15" x14ac:dyDescent="0.25">
      <c r="A24" s="9" t="s">
        <v>19</v>
      </c>
      <c r="B24" s="4">
        <f>'579'!B24+'869'!B24+'865'!B24+'864'!B24+'199'!B24+'2048'!B24+'7256'!B24+'14668'!B24+'14945'!B24+'15340'!B24+'15448'!B24+'15449'!B24+'15450'!B24</f>
        <v>9069.1111525452998</v>
      </c>
    </row>
    <row r="25" spans="1:2" ht="15" x14ac:dyDescent="0.25">
      <c r="A25" s="9" t="s">
        <v>20</v>
      </c>
      <c r="B25" s="3">
        <f>SUM(B26:B34)</f>
        <v>39686.237857947992</v>
      </c>
    </row>
    <row r="26" spans="1:2" ht="15" x14ac:dyDescent="0.25">
      <c r="A26" s="10" t="s">
        <v>21</v>
      </c>
      <c r="B26" s="4">
        <f>'579'!B26+'869'!B26+'865'!B26+'864'!B26+'199'!B26+'2048'!B26+'7256'!B26+'14668'!B26+'14945'!B26+'15340'!B26+'15448'!B26+'15449'!B26+'15450'!B26</f>
        <v>4044.481012965879</v>
      </c>
    </row>
    <row r="27" spans="1:2" ht="15" x14ac:dyDescent="0.25">
      <c r="A27" s="10" t="s">
        <v>22</v>
      </c>
      <c r="B27" s="4">
        <f>'579'!B27+'869'!B27+'865'!B27+'864'!B27+'199'!B27+'2048'!B27+'7256'!B27+'14668'!B27+'14945'!B27+'15340'!B27+'15448'!B27+'15449'!B27+'15450'!B27</f>
        <v>29358.927202914856</v>
      </c>
    </row>
    <row r="28" spans="1:2" ht="15" x14ac:dyDescent="0.25">
      <c r="A28" s="10" t="s">
        <v>23</v>
      </c>
      <c r="B28" s="4">
        <f>'579'!B28+'869'!B28+'865'!B28+'864'!B28+'199'!B28+'2048'!B28+'7256'!B28+'14668'!B28+'14945'!B28+'15340'!B28+'15448'!B28+'15449'!B28+'15450'!B28</f>
        <v>0</v>
      </c>
    </row>
    <row r="29" spans="1:2" ht="15" x14ac:dyDescent="0.25">
      <c r="A29" s="10" t="s">
        <v>24</v>
      </c>
      <c r="B29" s="4">
        <f>'579'!B29+'869'!B29+'865'!B29+'864'!B29+'199'!B29+'2048'!B29+'7256'!B29+'14668'!B29+'14945'!B29+'15340'!B29+'15448'!B29+'15449'!B29+'15450'!B29</f>
        <v>0</v>
      </c>
    </row>
    <row r="30" spans="1:2" ht="15" x14ac:dyDescent="0.25">
      <c r="A30" s="10" t="s">
        <v>25</v>
      </c>
      <c r="B30" s="4">
        <f>'579'!B30+'869'!B30+'865'!B30+'864'!B30+'199'!B30+'2048'!B30+'7256'!B30+'14668'!B30+'14945'!B30+'15340'!B30+'15448'!B30+'15449'!B30+'15450'!B30</f>
        <v>269.89950999999996</v>
      </c>
    </row>
    <row r="31" spans="1:2" ht="15" x14ac:dyDescent="0.25">
      <c r="A31" s="10" t="s">
        <v>26</v>
      </c>
      <c r="B31" s="4">
        <f>'579'!B31+'869'!B31+'865'!B31+'864'!B31+'199'!B31+'2048'!B31+'7256'!B31+'14668'!B31+'14945'!B31+'15340'!B31+'15448'!B31+'15449'!B31+'15450'!B31</f>
        <v>4026.2553706771</v>
      </c>
    </row>
    <row r="32" spans="1:2" ht="15" x14ac:dyDescent="0.25">
      <c r="A32" s="10" t="s">
        <v>27</v>
      </c>
      <c r="B32" s="4">
        <f>'579'!B32+'869'!B32+'865'!B32+'864'!B32+'199'!B32+'2048'!B32+'7256'!B32+'14668'!B32+'14945'!B32+'15340'!B32+'15448'!B32+'15449'!B32+'15450'!B32</f>
        <v>0</v>
      </c>
    </row>
    <row r="33" spans="1:2" ht="15" x14ac:dyDescent="0.25">
      <c r="A33" s="10" t="s">
        <v>28</v>
      </c>
      <c r="B33" s="4">
        <f>'579'!B33+'869'!B33+'865'!B33+'864'!B33+'199'!B33+'2048'!B33+'7256'!B33+'14668'!B33+'14945'!B33+'15340'!B33+'15448'!B33+'15449'!B33+'15450'!B33</f>
        <v>825.00116430518938</v>
      </c>
    </row>
    <row r="34" spans="1:2" ht="15" x14ac:dyDescent="0.25">
      <c r="A34" s="10" t="s">
        <v>29</v>
      </c>
      <c r="B34" s="4">
        <f>'579'!B34+'869'!B34+'865'!B34+'864'!B34+'199'!B34+'2048'!B34+'7256'!B34+'14668'!B34+'14945'!B34+'15340'!B34+'15448'!B34+'15449'!B34+'15450'!B34</f>
        <v>1161.6735970849625</v>
      </c>
    </row>
    <row r="35" spans="1:2" ht="15" x14ac:dyDescent="0.25">
      <c r="A35" s="9" t="s">
        <v>30</v>
      </c>
      <c r="B35" s="5">
        <f>B25/B21</f>
        <v>2.016218141746916E-3</v>
      </c>
    </row>
    <row r="36" spans="1:2" ht="15" x14ac:dyDescent="0.25">
      <c r="A36" s="9" t="s">
        <v>31</v>
      </c>
      <c r="B36" s="5">
        <f>('579'!B21*'579'!B36+'869'!B21*'869'!B36+'865'!B21*'865'!B36+'864'!B21*'864'!B36+'199'!B21*'199'!B36+'2048'!B21*'2048'!B36+'7256'!B21*'7256'!B36+'14668'!B21*'14668'!B36+'14945'!B21*'14945'!B36+'15340'!B21*'15340'!B36+'15448'!B21*'15448'!B36+'15449'!B21*'15449'!B36+'15450'!B21*'15450'!B36)/B21</f>
        <v>2.2426095475683605E-3</v>
      </c>
    </row>
    <row r="37" spans="1:2" ht="15" x14ac:dyDescent="0.25">
      <c r="A37" s="9" t="s">
        <v>32</v>
      </c>
      <c r="B37" s="5">
        <f>B36-B35</f>
        <v>2.2639140582144442E-4</v>
      </c>
    </row>
    <row r="38" spans="1:2" ht="15" x14ac:dyDescent="0.25">
      <c r="A38" s="9" t="s">
        <v>33</v>
      </c>
      <c r="B38" s="4">
        <f>'579'!B38+'869'!B38+'865'!B38+'864'!B38+'199'!B38+'2048'!B38+'7256'!B38+'14668'!B38+'14945'!B38+'15340'!B38+'15448'!B38+'15449'!B38+'15450'!B38</f>
        <v>94</v>
      </c>
    </row>
    <row r="39" spans="1:2" ht="15" x14ac:dyDescent="0.25">
      <c r="A39" s="9" t="s">
        <v>34</v>
      </c>
      <c r="B39" s="5">
        <f>(B25-B38)/B21</f>
        <v>2.0114425692675446E-3</v>
      </c>
    </row>
    <row r="40" spans="1:2" ht="15" x14ac:dyDescent="0.25">
      <c r="A40" s="11" t="s">
        <v>35</v>
      </c>
      <c r="B40" s="41" t="s">
        <v>135</v>
      </c>
    </row>
    <row r="41" spans="1:2" ht="15" x14ac:dyDescent="0.25">
      <c r="A41" s="9" t="s">
        <v>36</v>
      </c>
      <c r="B41" s="6">
        <f>B18+B25-B38</f>
        <v>56559.556759049206</v>
      </c>
    </row>
    <row r="42" spans="1:2" ht="15" x14ac:dyDescent="0.25">
      <c r="A42" s="9" t="s">
        <v>37</v>
      </c>
      <c r="B42" s="5">
        <f>B41/B19</f>
        <v>2.61688455550839E-3</v>
      </c>
    </row>
    <row r="43" spans="1:2" ht="15" x14ac:dyDescent="0.25">
      <c r="A43" s="11" t="s">
        <v>38</v>
      </c>
      <c r="B43" s="41" t="s">
        <v>135</v>
      </c>
    </row>
    <row r="44" spans="1:2" ht="15" x14ac:dyDescent="0.25">
      <c r="A44" s="9" t="s">
        <v>39</v>
      </c>
      <c r="B44" s="5">
        <f>('579'!B20*'579'!B44+'869'!B20*'869'!B44+'865'!B20*'865'!B44+'864'!B20*'864'!B44+'199'!B20*'199'!B44+'2048'!B20*'2048'!B44+'7256'!B20*'7256'!B44+'14668'!B20*'14668'!B44+'14945'!B20*'14945'!B44+'15340'!B20*'15340'!B44+'15448'!B20*'15448'!B44+'15449'!B20*'15449'!B44+'15450'!B20*'15450'!B44)/B20</f>
        <v>2.255402129818672E-3</v>
      </c>
    </row>
    <row r="45" spans="1:2" ht="15" x14ac:dyDescent="0.25">
      <c r="A45" s="9" t="s">
        <v>40</v>
      </c>
      <c r="B45" s="7">
        <f>B22+B44</f>
        <v>3.0404421358751791E-3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83B0-452B-4410-8757-892F04D7F5E0}">
  <dimension ref="A1:AZ73"/>
  <sheetViews>
    <sheetView rightToLeft="1" workbookViewId="0">
      <selection activeCell="B9" sqref="B9"/>
    </sheetView>
  </sheetViews>
  <sheetFormatPr defaultColWidth="0" defaultRowHeight="14.25" zeroHeight="1" x14ac:dyDescent="0.2"/>
  <cols>
    <col min="1" max="1" width="8.5" customWidth="1"/>
    <col min="2" max="2" width="55.625" bestFit="1" customWidth="1"/>
    <col min="3" max="3" width="8.375" bestFit="1" customWidth="1"/>
    <col min="4" max="4" width="12.375" style="20" customWidth="1"/>
    <col min="5" max="5" width="9" hidden="1" customWidth="1"/>
    <col min="6" max="6" width="14.75" hidden="1" customWidth="1"/>
    <col min="7" max="52" width="0" hidden="1" customWidth="1"/>
    <col min="53" max="16384" width="9" hidden="1"/>
  </cols>
  <sheetData>
    <row r="1" spans="1:4" ht="15" x14ac:dyDescent="0.25">
      <c r="B1" s="12" t="s">
        <v>41</v>
      </c>
      <c r="C1" s="12"/>
      <c r="D1"/>
    </row>
    <row r="2" spans="1:4" x14ac:dyDescent="0.2">
      <c r="B2" s="36" t="s">
        <v>132</v>
      </c>
      <c r="C2" s="37"/>
      <c r="D2" s="14">
        <v>45657</v>
      </c>
    </row>
    <row r="3" spans="1:4" ht="32.25" customHeight="1" thickBot="1" x14ac:dyDescent="0.3">
      <c r="B3" s="64" t="s">
        <v>57</v>
      </c>
      <c r="C3" s="64"/>
      <c r="D3" s="17"/>
    </row>
    <row r="4" spans="1:4" ht="15" x14ac:dyDescent="0.25">
      <c r="B4" s="21"/>
      <c r="C4" s="22"/>
      <c r="D4" s="16" t="s">
        <v>44</v>
      </c>
    </row>
    <row r="5" spans="1:4" ht="15" x14ac:dyDescent="0.25">
      <c r="B5" s="42" t="s">
        <v>58</v>
      </c>
      <c r="C5" s="43"/>
      <c r="D5" s="23"/>
    </row>
    <row r="6" spans="1:4" ht="15" x14ac:dyDescent="0.25">
      <c r="A6" t="s">
        <v>134</v>
      </c>
      <c r="B6" s="42" t="s">
        <v>59</v>
      </c>
      <c r="C6" s="43" t="s">
        <v>136</v>
      </c>
      <c r="D6" s="44" t="s">
        <v>137</v>
      </c>
    </row>
    <row r="7" spans="1:4" x14ac:dyDescent="0.2">
      <c r="A7" s="47" t="s">
        <v>135</v>
      </c>
      <c r="B7" s="24">
        <v>1</v>
      </c>
      <c r="C7" s="25" t="s">
        <v>60</v>
      </c>
      <c r="D7" s="45">
        <v>0</v>
      </c>
    </row>
    <row r="8" spans="1:4" x14ac:dyDescent="0.2">
      <c r="A8" s="47" t="s">
        <v>135</v>
      </c>
      <c r="B8" s="24">
        <v>2</v>
      </c>
      <c r="C8" s="25" t="s">
        <v>60</v>
      </c>
      <c r="D8" s="45">
        <v>0</v>
      </c>
    </row>
    <row r="9" spans="1:4" x14ac:dyDescent="0.2">
      <c r="A9" s="47" t="s">
        <v>135</v>
      </c>
      <c r="B9" s="24">
        <v>3</v>
      </c>
      <c r="C9" s="25" t="s">
        <v>60</v>
      </c>
      <c r="D9" s="45">
        <v>0</v>
      </c>
    </row>
    <row r="10" spans="1:4" ht="15" x14ac:dyDescent="0.25">
      <c r="A10" s="47" t="s">
        <v>135</v>
      </c>
      <c r="B10" s="21" t="s">
        <v>61</v>
      </c>
      <c r="C10" s="48" t="s">
        <v>135</v>
      </c>
      <c r="D10" s="49" t="s">
        <v>135</v>
      </c>
    </row>
    <row r="11" spans="1:4" x14ac:dyDescent="0.2">
      <c r="A11" s="47" t="s">
        <v>135</v>
      </c>
      <c r="B11" s="24">
        <v>1</v>
      </c>
      <c r="C11" s="25" t="s">
        <v>62</v>
      </c>
      <c r="D11" s="45">
        <v>3668.036649686831</v>
      </c>
    </row>
    <row r="12" spans="1:4" x14ac:dyDescent="0.2">
      <c r="A12" s="47" t="s">
        <v>135</v>
      </c>
      <c r="B12" s="24">
        <v>2</v>
      </c>
      <c r="C12" s="25" t="s">
        <v>63</v>
      </c>
      <c r="D12" s="45">
        <v>605.76486543068609</v>
      </c>
    </row>
    <row r="13" spans="1:4" x14ac:dyDescent="0.2">
      <c r="A13" s="47" t="s">
        <v>135</v>
      </c>
      <c r="B13" s="24">
        <v>3</v>
      </c>
      <c r="C13" s="25" t="s">
        <v>60</v>
      </c>
      <c r="D13" s="45">
        <v>0</v>
      </c>
    </row>
    <row r="14" spans="1:4" x14ac:dyDescent="0.2">
      <c r="A14" s="47" t="s">
        <v>135</v>
      </c>
      <c r="B14" s="24">
        <v>4</v>
      </c>
      <c r="C14" s="25" t="s">
        <v>60</v>
      </c>
      <c r="D14" s="45">
        <v>0</v>
      </c>
    </row>
    <row r="15" spans="1:4" x14ac:dyDescent="0.2">
      <c r="A15" s="47" t="s">
        <v>135</v>
      </c>
      <c r="B15" s="24">
        <v>5</v>
      </c>
      <c r="C15" s="25" t="s">
        <v>60</v>
      </c>
      <c r="D15" s="45">
        <v>0</v>
      </c>
    </row>
    <row r="16" spans="1:4" x14ac:dyDescent="0.2">
      <c r="A16" s="47" t="s">
        <v>135</v>
      </c>
      <c r="B16" s="24">
        <v>6</v>
      </c>
      <c r="C16" s="25" t="s">
        <v>60</v>
      </c>
      <c r="D16" s="45">
        <v>0</v>
      </c>
    </row>
    <row r="17" spans="1:6" x14ac:dyDescent="0.2">
      <c r="A17" s="47" t="s">
        <v>135</v>
      </c>
      <c r="B17" s="24">
        <v>7</v>
      </c>
      <c r="C17" s="25" t="s">
        <v>60</v>
      </c>
      <c r="D17" s="45">
        <v>0</v>
      </c>
    </row>
    <row r="18" spans="1:6" x14ac:dyDescent="0.2">
      <c r="A18" s="47" t="s">
        <v>135</v>
      </c>
      <c r="B18" s="24">
        <v>8</v>
      </c>
      <c r="C18" s="25" t="s">
        <v>60</v>
      </c>
      <c r="D18" s="45">
        <v>0</v>
      </c>
    </row>
    <row r="19" spans="1:6" ht="15" x14ac:dyDescent="0.25">
      <c r="A19" s="47" t="s">
        <v>135</v>
      </c>
      <c r="B19" s="27" t="s">
        <v>64</v>
      </c>
      <c r="C19" s="50" t="s">
        <v>135</v>
      </c>
      <c r="D19" s="45">
        <v>4273.8015151175168</v>
      </c>
      <c r="F19" s="28" t="s">
        <v>60</v>
      </c>
    </row>
    <row r="20" spans="1:6" x14ac:dyDescent="0.2">
      <c r="A20" s="47" t="s">
        <v>135</v>
      </c>
      <c r="B20" s="51" t="s">
        <v>135</v>
      </c>
      <c r="C20" s="48" t="s">
        <v>135</v>
      </c>
      <c r="D20" s="49" t="s">
        <v>135</v>
      </c>
    </row>
    <row r="21" spans="1:6" ht="15" x14ac:dyDescent="0.25">
      <c r="A21" s="47" t="s">
        <v>135</v>
      </c>
      <c r="B21" s="21" t="s">
        <v>65</v>
      </c>
      <c r="C21" s="48" t="s">
        <v>135</v>
      </c>
      <c r="D21" s="49" t="s">
        <v>135</v>
      </c>
    </row>
    <row r="22" spans="1:6" ht="15" x14ac:dyDescent="0.25">
      <c r="A22" s="47" t="s">
        <v>135</v>
      </c>
      <c r="B22" s="21" t="s">
        <v>59</v>
      </c>
      <c r="C22" s="48" t="s">
        <v>135</v>
      </c>
      <c r="D22" s="49" t="s">
        <v>135</v>
      </c>
    </row>
    <row r="23" spans="1:6" x14ac:dyDescent="0.2">
      <c r="A23" s="47" t="s">
        <v>135</v>
      </c>
      <c r="B23" s="24">
        <v>1</v>
      </c>
      <c r="C23" s="25" t="s">
        <v>60</v>
      </c>
      <c r="D23" s="45">
        <v>0</v>
      </c>
    </row>
    <row r="24" spans="1:6" x14ac:dyDescent="0.2">
      <c r="A24" s="47" t="s">
        <v>135</v>
      </c>
      <c r="B24" s="24">
        <v>2</v>
      </c>
      <c r="C24" s="25" t="s">
        <v>60</v>
      </c>
      <c r="D24" s="45">
        <v>0</v>
      </c>
    </row>
    <row r="25" spans="1:6" x14ac:dyDescent="0.2">
      <c r="A25" s="47" t="s">
        <v>135</v>
      </c>
      <c r="B25" s="24">
        <v>3</v>
      </c>
      <c r="C25" s="25" t="s">
        <v>60</v>
      </c>
      <c r="D25" s="45">
        <v>0</v>
      </c>
    </row>
    <row r="26" spans="1:6" ht="15" x14ac:dyDescent="0.25">
      <c r="A26" s="47" t="s">
        <v>135</v>
      </c>
      <c r="B26" s="21" t="s">
        <v>61</v>
      </c>
      <c r="C26" s="48" t="s">
        <v>135</v>
      </c>
      <c r="D26" s="49" t="s">
        <v>135</v>
      </c>
    </row>
    <row r="27" spans="1:6" x14ac:dyDescent="0.2">
      <c r="A27" s="47" t="s">
        <v>135</v>
      </c>
      <c r="B27" s="24">
        <v>1</v>
      </c>
      <c r="C27" s="25" t="s">
        <v>66</v>
      </c>
      <c r="D27" s="45">
        <v>36.089447615359227</v>
      </c>
    </row>
    <row r="28" spans="1:6" x14ac:dyDescent="0.2">
      <c r="A28" s="47" t="s">
        <v>135</v>
      </c>
      <c r="B28" s="24">
        <v>2</v>
      </c>
      <c r="C28" s="25" t="s">
        <v>67</v>
      </c>
      <c r="D28" s="45">
        <v>12.58530227072993</v>
      </c>
    </row>
    <row r="29" spans="1:6" x14ac:dyDescent="0.2">
      <c r="A29" s="47" t="s">
        <v>135</v>
      </c>
      <c r="B29" s="24">
        <v>3</v>
      </c>
      <c r="C29" s="25" t="s">
        <v>68</v>
      </c>
      <c r="D29" s="45">
        <v>11.209803207830811</v>
      </c>
    </row>
    <row r="30" spans="1:6" x14ac:dyDescent="0.2">
      <c r="A30" s="47" t="s">
        <v>135</v>
      </c>
      <c r="B30" s="24">
        <v>4</v>
      </c>
      <c r="C30" s="25" t="s">
        <v>69</v>
      </c>
      <c r="D30" s="45">
        <v>10.208559700770548</v>
      </c>
    </row>
    <row r="31" spans="1:6" x14ac:dyDescent="0.2">
      <c r="A31" s="47" t="s">
        <v>135</v>
      </c>
      <c r="B31" s="24">
        <v>5</v>
      </c>
      <c r="C31" s="25" t="s">
        <v>62</v>
      </c>
      <c r="D31" s="45">
        <v>1.6252839190300676</v>
      </c>
    </row>
    <row r="32" spans="1:6" x14ac:dyDescent="0.2">
      <c r="A32" s="47" t="s">
        <v>135</v>
      </c>
      <c r="B32" s="24">
        <v>6</v>
      </c>
      <c r="C32" s="25" t="s">
        <v>60</v>
      </c>
      <c r="D32" s="45">
        <v>0</v>
      </c>
    </row>
    <row r="33" spans="1:6" x14ac:dyDescent="0.2">
      <c r="A33" s="47" t="s">
        <v>135</v>
      </c>
      <c r="B33" s="24">
        <v>7</v>
      </c>
      <c r="C33" s="25" t="s">
        <v>60</v>
      </c>
      <c r="D33" s="45">
        <v>0</v>
      </c>
    </row>
    <row r="34" spans="1:6" x14ac:dyDescent="0.2">
      <c r="A34" s="47" t="s">
        <v>135</v>
      </c>
      <c r="B34" s="24">
        <v>8</v>
      </c>
      <c r="C34" s="25" t="s">
        <v>60</v>
      </c>
      <c r="D34" s="45">
        <v>0</v>
      </c>
    </row>
    <row r="35" spans="1:6" ht="15" x14ac:dyDescent="0.25">
      <c r="A35" s="47" t="s">
        <v>135</v>
      </c>
      <c r="B35" s="27" t="s">
        <v>70</v>
      </c>
      <c r="C35" s="50" t="s">
        <v>135</v>
      </c>
      <c r="D35" s="45">
        <v>71.71839671372058</v>
      </c>
      <c r="F35" s="28" t="s">
        <v>60</v>
      </c>
    </row>
    <row r="36" spans="1:6" x14ac:dyDescent="0.2">
      <c r="A36" s="47" t="s">
        <v>135</v>
      </c>
      <c r="B36" s="51" t="s">
        <v>135</v>
      </c>
      <c r="C36" s="48" t="s">
        <v>135</v>
      </c>
      <c r="D36" s="49" t="s">
        <v>135</v>
      </c>
    </row>
    <row r="37" spans="1:6" ht="15" x14ac:dyDescent="0.25">
      <c r="A37" s="47" t="s">
        <v>135</v>
      </c>
      <c r="B37" s="21" t="s">
        <v>71</v>
      </c>
      <c r="C37" s="48" t="s">
        <v>135</v>
      </c>
      <c r="D37" s="49" t="s">
        <v>135</v>
      </c>
    </row>
    <row r="38" spans="1:6" x14ac:dyDescent="0.2">
      <c r="A38" s="47" t="s">
        <v>135</v>
      </c>
      <c r="B38" s="24">
        <v>1</v>
      </c>
      <c r="C38" s="25" t="s">
        <v>72</v>
      </c>
      <c r="D38" s="45">
        <f>319.375265509579+0.5</f>
        <v>319.87526550957898</v>
      </c>
    </row>
    <row r="39" spans="1:6" x14ac:dyDescent="0.2">
      <c r="A39" s="47" t="s">
        <v>135</v>
      </c>
      <c r="B39" s="24">
        <v>2</v>
      </c>
      <c r="C39" s="25" t="s">
        <v>73</v>
      </c>
      <c r="D39" s="45">
        <v>155.4744431402423</v>
      </c>
    </row>
    <row r="40" spans="1:6" x14ac:dyDescent="0.2">
      <c r="A40" s="47" t="s">
        <v>135</v>
      </c>
      <c r="B40" s="24">
        <v>3</v>
      </c>
      <c r="C40" s="25" t="s">
        <v>74</v>
      </c>
      <c r="D40" s="45">
        <v>113.18603914085207</v>
      </c>
    </row>
    <row r="41" spans="1:6" x14ac:dyDescent="0.2">
      <c r="A41" s="47" t="s">
        <v>135</v>
      </c>
      <c r="B41" s="24">
        <v>4</v>
      </c>
      <c r="C41" s="25" t="s">
        <v>75</v>
      </c>
      <c r="D41" s="45">
        <v>75.04292162407225</v>
      </c>
    </row>
    <row r="42" spans="1:6" x14ac:dyDescent="0.2">
      <c r="A42" s="47" t="s">
        <v>135</v>
      </c>
      <c r="B42" s="24">
        <v>5</v>
      </c>
      <c r="C42" s="25" t="s">
        <v>60</v>
      </c>
      <c r="D42" s="45">
        <v>0</v>
      </c>
    </row>
    <row r="43" spans="1:6" x14ac:dyDescent="0.2">
      <c r="A43" s="47" t="s">
        <v>135</v>
      </c>
      <c r="B43" s="24">
        <v>6</v>
      </c>
      <c r="C43" s="25" t="s">
        <v>60</v>
      </c>
      <c r="D43" s="45">
        <v>0</v>
      </c>
    </row>
    <row r="44" spans="1:6" x14ac:dyDescent="0.2">
      <c r="A44" s="47" t="s">
        <v>135</v>
      </c>
      <c r="B44" s="24">
        <v>7</v>
      </c>
      <c r="C44" s="25" t="s">
        <v>60</v>
      </c>
      <c r="D44" s="45">
        <v>0</v>
      </c>
    </row>
    <row r="45" spans="1:6" ht="15" x14ac:dyDescent="0.25">
      <c r="A45" s="47" t="s">
        <v>135</v>
      </c>
      <c r="B45" s="27" t="s">
        <v>76</v>
      </c>
      <c r="C45" s="50" t="s">
        <v>135</v>
      </c>
      <c r="D45" s="45">
        <v>663.07866941474526</v>
      </c>
      <c r="F45" s="28"/>
    </row>
    <row r="46" spans="1:6" x14ac:dyDescent="0.2">
      <c r="A46" s="47" t="s">
        <v>135</v>
      </c>
      <c r="B46" s="51" t="s">
        <v>135</v>
      </c>
      <c r="C46" s="48" t="s">
        <v>135</v>
      </c>
      <c r="D46" s="49" t="s">
        <v>135</v>
      </c>
    </row>
    <row r="47" spans="1:6" ht="15" x14ac:dyDescent="0.25">
      <c r="A47" s="47" t="s">
        <v>135</v>
      </c>
      <c r="B47" s="21" t="s">
        <v>77</v>
      </c>
      <c r="C47" s="48" t="s">
        <v>135</v>
      </c>
      <c r="D47" s="49" t="s">
        <v>135</v>
      </c>
    </row>
    <row r="48" spans="1:6" x14ac:dyDescent="0.2">
      <c r="A48" s="47" t="s">
        <v>135</v>
      </c>
      <c r="B48" s="24">
        <v>1</v>
      </c>
      <c r="C48" s="25" t="s">
        <v>72</v>
      </c>
      <c r="D48" s="45">
        <f>718.288841169189+0.3</f>
        <v>718.58884116918898</v>
      </c>
    </row>
    <row r="49" spans="1:6" x14ac:dyDescent="0.2">
      <c r="A49" s="47" t="s">
        <v>135</v>
      </c>
      <c r="B49" s="24">
        <v>2</v>
      </c>
      <c r="C49" s="25" t="s">
        <v>73</v>
      </c>
      <c r="D49" s="45">
        <v>418.45314071607027</v>
      </c>
    </row>
    <row r="50" spans="1:6" x14ac:dyDescent="0.2">
      <c r="A50" s="47" t="s">
        <v>135</v>
      </c>
      <c r="B50" s="24">
        <v>3</v>
      </c>
      <c r="C50" s="25" t="s">
        <v>74</v>
      </c>
      <c r="D50" s="45">
        <v>397.78989018988239</v>
      </c>
    </row>
    <row r="51" spans="1:6" x14ac:dyDescent="0.2">
      <c r="A51" s="47" t="s">
        <v>135</v>
      </c>
      <c r="B51" s="24">
        <v>4</v>
      </c>
      <c r="C51" s="25" t="s">
        <v>75</v>
      </c>
      <c r="D51" s="45">
        <v>245.97301424419516</v>
      </c>
    </row>
    <row r="52" spans="1:6" x14ac:dyDescent="0.2">
      <c r="A52" s="47" t="s">
        <v>135</v>
      </c>
      <c r="B52" s="24">
        <v>5</v>
      </c>
      <c r="C52" s="25" t="s">
        <v>78</v>
      </c>
      <c r="D52" s="45">
        <v>206.32682116249083</v>
      </c>
    </row>
    <row r="53" spans="1:6" x14ac:dyDescent="0.2">
      <c r="A53" s="47" t="s">
        <v>135</v>
      </c>
      <c r="B53" s="24">
        <v>6</v>
      </c>
      <c r="C53" s="25" t="s">
        <v>60</v>
      </c>
      <c r="D53" s="45">
        <v>0</v>
      </c>
    </row>
    <row r="54" spans="1:6" x14ac:dyDescent="0.2">
      <c r="A54" s="47" t="s">
        <v>135</v>
      </c>
      <c r="B54" s="24">
        <v>7</v>
      </c>
      <c r="C54" s="25" t="s">
        <v>60</v>
      </c>
      <c r="D54" s="45">
        <v>0</v>
      </c>
    </row>
    <row r="55" spans="1:6" ht="15" x14ac:dyDescent="0.25">
      <c r="A55" s="47" t="s">
        <v>135</v>
      </c>
      <c r="B55" s="27">
        <v>8</v>
      </c>
      <c r="C55" s="25" t="s">
        <v>60</v>
      </c>
      <c r="D55" s="45">
        <v>0</v>
      </c>
      <c r="F55" s="28" t="s">
        <v>60</v>
      </c>
    </row>
    <row r="56" spans="1:6" ht="15" x14ac:dyDescent="0.25">
      <c r="A56" s="47" t="s">
        <v>135</v>
      </c>
      <c r="B56" s="29" t="s">
        <v>79</v>
      </c>
      <c r="C56" s="48" t="s">
        <v>135</v>
      </c>
      <c r="D56" s="44">
        <v>1986.8317074818276</v>
      </c>
    </row>
    <row r="57" spans="1:6" ht="15" x14ac:dyDescent="0.25">
      <c r="A57" s="47" t="s">
        <v>135</v>
      </c>
      <c r="B57" s="52" t="s">
        <v>135</v>
      </c>
      <c r="C57" s="50" t="s">
        <v>135</v>
      </c>
      <c r="D57" s="53" t="s">
        <v>135</v>
      </c>
      <c r="F57" s="28" t="s">
        <v>60</v>
      </c>
    </row>
    <row r="58" spans="1:6" ht="15" x14ac:dyDescent="0.25">
      <c r="A58" s="47" t="s">
        <v>135</v>
      </c>
      <c r="B58" s="29" t="s">
        <v>80</v>
      </c>
      <c r="C58" s="48" t="s">
        <v>135</v>
      </c>
      <c r="D58" s="44">
        <v>9869.1890686242969</v>
      </c>
    </row>
    <row r="59" spans="1:6" ht="15" x14ac:dyDescent="0.25">
      <c r="A59" s="47" t="s">
        <v>135</v>
      </c>
      <c r="B59" s="54" t="s">
        <v>135</v>
      </c>
      <c r="C59" s="48" t="s">
        <v>135</v>
      </c>
      <c r="D59" s="49" t="s">
        <v>135</v>
      </c>
    </row>
    <row r="60" spans="1:6" x14ac:dyDescent="0.2">
      <c r="A60" s="47" t="s">
        <v>135</v>
      </c>
      <c r="B60" s="24" t="s">
        <v>81</v>
      </c>
      <c r="C60" s="50" t="s">
        <v>135</v>
      </c>
      <c r="D60" s="55" t="s">
        <v>135</v>
      </c>
    </row>
    <row r="61" spans="1:6" x14ac:dyDescent="0.2">
      <c r="A61" s="47" t="s">
        <v>135</v>
      </c>
      <c r="B61" s="24">
        <v>1</v>
      </c>
      <c r="C61" s="25" t="s">
        <v>82</v>
      </c>
      <c r="D61" s="45">
        <f>81.605104325108-0.2</f>
        <v>81.405104325107999</v>
      </c>
    </row>
    <row r="62" spans="1:6" x14ac:dyDescent="0.2">
      <c r="A62" s="47" t="s">
        <v>135</v>
      </c>
      <c r="B62" s="24">
        <v>2</v>
      </c>
      <c r="C62" s="25" t="s">
        <v>83</v>
      </c>
      <c r="D62" s="45">
        <v>20.765330000000002</v>
      </c>
    </row>
    <row r="63" spans="1:6" x14ac:dyDescent="0.2">
      <c r="A63" s="47" t="s">
        <v>135</v>
      </c>
      <c r="B63" s="24">
        <v>3</v>
      </c>
      <c r="C63" s="25" t="s">
        <v>60</v>
      </c>
      <c r="D63" s="45">
        <v>0</v>
      </c>
    </row>
    <row r="64" spans="1:6" x14ac:dyDescent="0.2">
      <c r="A64" s="47" t="s">
        <v>135</v>
      </c>
      <c r="B64" s="30">
        <v>4</v>
      </c>
      <c r="C64" s="25" t="s">
        <v>60</v>
      </c>
      <c r="D64" s="45">
        <v>0</v>
      </c>
      <c r="F64" s="28" t="s">
        <v>60</v>
      </c>
    </row>
    <row r="65" spans="1:6" ht="15" x14ac:dyDescent="0.25">
      <c r="A65" s="47" t="s">
        <v>135</v>
      </c>
      <c r="B65" s="29" t="s">
        <v>84</v>
      </c>
      <c r="C65" s="48" t="s">
        <v>135</v>
      </c>
      <c r="D65" s="44">
        <v>102.37043432510796</v>
      </c>
    </row>
    <row r="66" spans="1:6" ht="15" x14ac:dyDescent="0.25">
      <c r="A66" s="47" t="s">
        <v>135</v>
      </c>
      <c r="B66" s="54" t="s">
        <v>135</v>
      </c>
      <c r="C66" s="48" t="s">
        <v>135</v>
      </c>
      <c r="D66" s="49" t="s">
        <v>135</v>
      </c>
    </row>
    <row r="67" spans="1:6" x14ac:dyDescent="0.2">
      <c r="A67" s="47" t="s">
        <v>135</v>
      </c>
      <c r="B67" s="24" t="s">
        <v>85</v>
      </c>
      <c r="C67" s="50" t="s">
        <v>135</v>
      </c>
      <c r="D67" s="55" t="s">
        <v>135</v>
      </c>
    </row>
    <row r="68" spans="1:6" x14ac:dyDescent="0.2">
      <c r="A68" s="47" t="s">
        <v>135</v>
      </c>
      <c r="B68" s="24">
        <v>1</v>
      </c>
      <c r="C68" s="25" t="s">
        <v>86</v>
      </c>
      <c r="D68" s="45">
        <v>0</v>
      </c>
    </row>
    <row r="69" spans="1:6" x14ac:dyDescent="0.2">
      <c r="A69" s="47" t="s">
        <v>135</v>
      </c>
      <c r="B69" s="24">
        <v>2</v>
      </c>
      <c r="C69" s="25" t="s">
        <v>87</v>
      </c>
      <c r="D69" s="45">
        <v>0</v>
      </c>
    </row>
    <row r="70" spans="1:6" x14ac:dyDescent="0.2">
      <c r="A70" s="47" t="s">
        <v>135</v>
      </c>
      <c r="B70" s="30">
        <v>3</v>
      </c>
      <c r="C70" s="25" t="s">
        <v>72</v>
      </c>
      <c r="D70" s="45">
        <v>0</v>
      </c>
      <c r="F70" s="28" t="s">
        <v>60</v>
      </c>
    </row>
    <row r="71" spans="1:6" ht="15" x14ac:dyDescent="0.25">
      <c r="A71" s="47" t="s">
        <v>135</v>
      </c>
      <c r="B71" s="29" t="s">
        <v>88</v>
      </c>
      <c r="C71" s="48" t="s">
        <v>135</v>
      </c>
      <c r="D71" s="44">
        <v>0</v>
      </c>
    </row>
    <row r="72" spans="1:6" ht="15" x14ac:dyDescent="0.25">
      <c r="A72" s="47" t="s">
        <v>135</v>
      </c>
      <c r="B72" s="54" t="s">
        <v>135</v>
      </c>
      <c r="C72" s="48" t="s">
        <v>135</v>
      </c>
      <c r="D72" s="56" t="s">
        <v>135</v>
      </c>
      <c r="F72" s="28" t="s">
        <v>60</v>
      </c>
    </row>
    <row r="73" spans="1:6" ht="15.75" thickBot="1" x14ac:dyDescent="0.3">
      <c r="A73" s="47" t="s">
        <v>135</v>
      </c>
      <c r="B73" s="29" t="s">
        <v>89</v>
      </c>
      <c r="C73" s="48" t="s">
        <v>135</v>
      </c>
      <c r="D73" s="46">
        <v>16966.989791677217</v>
      </c>
    </row>
  </sheetData>
  <mergeCells count="1">
    <mergeCell ref="B3:C3"/>
  </mergeCells>
  <conditionalFormatting sqref="F19">
    <cfRule type="containsText" dxfId="7" priority="8" operator="containsText" text="FALSE">
      <formula>NOT(ISERROR(SEARCH("FALSE",F19)))</formula>
    </cfRule>
  </conditionalFormatting>
  <conditionalFormatting sqref="F35">
    <cfRule type="containsText" dxfId="6" priority="7" operator="containsText" text="FALSE">
      <formula>NOT(ISERROR(SEARCH("FALSE",F35)))</formula>
    </cfRule>
  </conditionalFormatting>
  <conditionalFormatting sqref="F45">
    <cfRule type="containsText" dxfId="5" priority="6" operator="containsText" text="FALSE">
      <formula>NOT(ISERROR(SEARCH("FALSE",F45)))</formula>
    </cfRule>
  </conditionalFormatting>
  <conditionalFormatting sqref="F55">
    <cfRule type="containsText" dxfId="4" priority="5" operator="containsText" text="FALSE">
      <formula>NOT(ISERROR(SEARCH("FALSE",F55)))</formula>
    </cfRule>
  </conditionalFormatting>
  <conditionalFormatting sqref="F57">
    <cfRule type="containsText" dxfId="3" priority="4" operator="containsText" text="FALSE">
      <formula>NOT(ISERROR(SEARCH("FALSE",F57)))</formula>
    </cfRule>
  </conditionalFormatting>
  <conditionalFormatting sqref="F64">
    <cfRule type="containsText" dxfId="2" priority="3" operator="containsText" text="FALSE">
      <formula>NOT(ISERROR(SEARCH("FALSE",F64)))</formula>
    </cfRule>
  </conditionalFormatting>
  <conditionalFormatting sqref="F70">
    <cfRule type="containsText" dxfId="1" priority="2" operator="containsText" text="FALSE">
      <formula>NOT(ISERROR(SEARCH("FALSE",F70)))</formula>
    </cfRule>
  </conditionalFormatting>
  <conditionalFormatting sqref="F72">
    <cfRule type="containsText" dxfId="0" priority="1" operator="containsText" text="FALSE">
      <formula>NOT(ISERROR(SEARCH("FALSE",F72)))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5521-3794-4EA9-B949-2738D6EBBDBC}">
  <dimension ref="A1:AZ112"/>
  <sheetViews>
    <sheetView rightToLeft="1" workbookViewId="0">
      <selection activeCell="D6" sqref="D6"/>
    </sheetView>
  </sheetViews>
  <sheetFormatPr defaultColWidth="0" defaultRowHeight="14.25" zeroHeight="1" x14ac:dyDescent="0.2"/>
  <cols>
    <col min="1" max="1" width="8.5" customWidth="1"/>
    <col min="2" max="2" width="119.875" bestFit="1" customWidth="1"/>
    <col min="3" max="3" width="31.375" bestFit="1" customWidth="1"/>
    <col min="4" max="4" width="10.875" bestFit="1" customWidth="1"/>
    <col min="5" max="5" width="9.875" hidden="1" customWidth="1"/>
    <col min="6" max="6" width="13.75" hidden="1" customWidth="1"/>
    <col min="7" max="52" width="0" hidden="1" customWidth="1"/>
    <col min="53" max="16384" width="9" hidden="1"/>
  </cols>
  <sheetData>
    <row r="1" spans="1:6" ht="15" x14ac:dyDescent="0.25">
      <c r="B1" s="12" t="s">
        <v>41</v>
      </c>
      <c r="C1" s="37"/>
    </row>
    <row r="2" spans="1:6" x14ac:dyDescent="0.2">
      <c r="B2" s="36" t="s">
        <v>133</v>
      </c>
      <c r="C2" s="37"/>
      <c r="D2" s="14">
        <v>45657</v>
      </c>
    </row>
    <row r="3" spans="1:6" ht="16.5" thickBot="1" x14ac:dyDescent="0.3">
      <c r="B3" s="65" t="s">
        <v>57</v>
      </c>
      <c r="C3" s="65"/>
      <c r="D3" s="17"/>
    </row>
    <row r="4" spans="1:6" ht="15" x14ac:dyDescent="0.25">
      <c r="B4" s="21"/>
      <c r="C4" s="26"/>
      <c r="D4" s="16" t="s">
        <v>44</v>
      </c>
    </row>
    <row r="5" spans="1:6" ht="15" x14ac:dyDescent="0.25">
      <c r="B5" s="42" t="s">
        <v>90</v>
      </c>
      <c r="C5" s="57"/>
      <c r="D5" s="32"/>
      <c r="F5" s="28"/>
    </row>
    <row r="6" spans="1:6" ht="15" x14ac:dyDescent="0.25">
      <c r="A6" t="s">
        <v>134</v>
      </c>
      <c r="B6" s="33" t="s">
        <v>138</v>
      </c>
      <c r="C6" s="58" t="s">
        <v>86</v>
      </c>
      <c r="D6" s="63" t="s">
        <v>139</v>
      </c>
      <c r="F6" s="28"/>
    </row>
    <row r="7" spans="1:6" ht="15" x14ac:dyDescent="0.25">
      <c r="A7" s="47" t="s">
        <v>135</v>
      </c>
      <c r="B7" s="33">
        <v>2</v>
      </c>
      <c r="C7" s="25" t="s">
        <v>87</v>
      </c>
      <c r="D7" s="45">
        <v>462.13361689576215</v>
      </c>
      <c r="F7" s="28"/>
    </row>
    <row r="8" spans="1:6" ht="15" x14ac:dyDescent="0.25">
      <c r="A8" s="47" t="s">
        <v>135</v>
      </c>
      <c r="B8" s="33">
        <v>3</v>
      </c>
      <c r="C8" s="25" t="s">
        <v>91</v>
      </c>
      <c r="D8" s="45">
        <v>434.23081291237139</v>
      </c>
      <c r="F8" s="28"/>
    </row>
    <row r="9" spans="1:6" ht="15" x14ac:dyDescent="0.25">
      <c r="A9" s="47" t="s">
        <v>135</v>
      </c>
      <c r="B9" s="33">
        <v>4</v>
      </c>
      <c r="C9" s="25" t="s">
        <v>92</v>
      </c>
      <c r="D9" s="45">
        <v>0</v>
      </c>
      <c r="F9" s="28"/>
    </row>
    <row r="10" spans="1:6" ht="15" x14ac:dyDescent="0.25">
      <c r="A10" s="47" t="s">
        <v>135</v>
      </c>
      <c r="B10" s="33">
        <v>5</v>
      </c>
      <c r="C10" s="25" t="s">
        <v>93</v>
      </c>
      <c r="D10" s="45">
        <v>0</v>
      </c>
      <c r="F10" s="28"/>
    </row>
    <row r="11" spans="1:6" ht="15" x14ac:dyDescent="0.25">
      <c r="A11" s="47" t="s">
        <v>135</v>
      </c>
      <c r="B11" s="33">
        <v>6</v>
      </c>
      <c r="C11" s="25" t="s">
        <v>94</v>
      </c>
      <c r="D11" s="45">
        <v>0</v>
      </c>
      <c r="F11" s="28"/>
    </row>
    <row r="12" spans="1:6" ht="15" x14ac:dyDescent="0.25">
      <c r="A12" s="47" t="s">
        <v>135</v>
      </c>
      <c r="B12" s="33">
        <v>7</v>
      </c>
      <c r="C12" s="25" t="s">
        <v>95</v>
      </c>
      <c r="D12" s="45">
        <v>0</v>
      </c>
      <c r="F12" s="28"/>
    </row>
    <row r="13" spans="1:6" ht="15" x14ac:dyDescent="0.25">
      <c r="A13" s="47" t="s">
        <v>135</v>
      </c>
      <c r="B13" s="33">
        <v>8</v>
      </c>
      <c r="C13" s="25" t="s">
        <v>96</v>
      </c>
      <c r="D13" s="45">
        <v>0</v>
      </c>
      <c r="F13" s="28"/>
    </row>
    <row r="14" spans="1:6" ht="15" x14ac:dyDescent="0.25">
      <c r="A14" s="47" t="s">
        <v>135</v>
      </c>
      <c r="B14" s="33">
        <v>9</v>
      </c>
      <c r="C14" s="25" t="s">
        <v>72</v>
      </c>
      <c r="D14" s="45">
        <v>2678.9837078393634</v>
      </c>
      <c r="F14" s="28"/>
    </row>
    <row r="15" spans="1:6" ht="15" x14ac:dyDescent="0.25">
      <c r="A15" s="47" t="s">
        <v>135</v>
      </c>
      <c r="B15" s="27" t="s">
        <v>97</v>
      </c>
      <c r="C15" s="50" t="s">
        <v>135</v>
      </c>
      <c r="D15" s="59">
        <v>4044.481012965879</v>
      </c>
      <c r="F15" s="28" t="s">
        <v>60</v>
      </c>
    </row>
    <row r="16" spans="1:6" ht="15" x14ac:dyDescent="0.25">
      <c r="A16" s="47" t="s">
        <v>135</v>
      </c>
      <c r="B16" s="52" t="s">
        <v>135</v>
      </c>
      <c r="C16" s="50" t="s">
        <v>135</v>
      </c>
      <c r="D16" s="61" t="s">
        <v>135</v>
      </c>
      <c r="F16" s="28"/>
    </row>
    <row r="17" spans="1:6" ht="15" x14ac:dyDescent="0.25">
      <c r="A17" s="47" t="s">
        <v>135</v>
      </c>
      <c r="B17" s="27" t="s">
        <v>98</v>
      </c>
      <c r="C17" s="50" t="s">
        <v>135</v>
      </c>
      <c r="D17" s="61" t="s">
        <v>135</v>
      </c>
      <c r="F17" s="28"/>
    </row>
    <row r="18" spans="1:6" ht="15" x14ac:dyDescent="0.25">
      <c r="A18" s="47" t="s">
        <v>135</v>
      </c>
      <c r="B18" s="33">
        <v>1</v>
      </c>
      <c r="C18" s="25" t="s">
        <v>86</v>
      </c>
      <c r="D18" s="45">
        <v>0</v>
      </c>
      <c r="F18" s="28"/>
    </row>
    <row r="19" spans="1:6" ht="15" x14ac:dyDescent="0.25">
      <c r="A19" s="47" t="s">
        <v>135</v>
      </c>
      <c r="B19" s="33">
        <v>2</v>
      </c>
      <c r="C19" s="25" t="s">
        <v>87</v>
      </c>
      <c r="D19" s="45">
        <v>0</v>
      </c>
      <c r="F19" s="28"/>
    </row>
    <row r="20" spans="1:6" ht="15" x14ac:dyDescent="0.25">
      <c r="A20" s="47" t="s">
        <v>135</v>
      </c>
      <c r="B20" s="33">
        <v>3</v>
      </c>
      <c r="C20" s="25" t="s">
        <v>91</v>
      </c>
      <c r="D20" s="45">
        <v>0</v>
      </c>
      <c r="F20" s="28"/>
    </row>
    <row r="21" spans="1:6" ht="15" x14ac:dyDescent="0.25">
      <c r="A21" s="47" t="s">
        <v>135</v>
      </c>
      <c r="B21" s="33">
        <v>4</v>
      </c>
      <c r="C21" s="25" t="s">
        <v>92</v>
      </c>
      <c r="D21" s="45">
        <v>0</v>
      </c>
      <c r="F21" s="28"/>
    </row>
    <row r="22" spans="1:6" ht="15" x14ac:dyDescent="0.25">
      <c r="A22" s="47" t="s">
        <v>135</v>
      </c>
      <c r="B22" s="33">
        <v>5</v>
      </c>
      <c r="C22" s="25" t="s">
        <v>93</v>
      </c>
      <c r="D22" s="45">
        <v>0</v>
      </c>
      <c r="F22" s="28"/>
    </row>
    <row r="23" spans="1:6" ht="15" x14ac:dyDescent="0.25">
      <c r="A23" s="47" t="s">
        <v>135</v>
      </c>
      <c r="B23" s="33">
        <v>6</v>
      </c>
      <c r="C23" s="25" t="s">
        <v>94</v>
      </c>
      <c r="D23" s="45">
        <v>0</v>
      </c>
      <c r="F23" s="28"/>
    </row>
    <row r="24" spans="1:6" ht="15" x14ac:dyDescent="0.25">
      <c r="A24" s="47" t="s">
        <v>135</v>
      </c>
      <c r="B24" s="33">
        <v>7</v>
      </c>
      <c r="C24" s="25" t="s">
        <v>95</v>
      </c>
      <c r="D24" s="45">
        <v>0</v>
      </c>
      <c r="F24" s="28"/>
    </row>
    <row r="25" spans="1:6" ht="15" x14ac:dyDescent="0.25">
      <c r="A25" s="47" t="s">
        <v>135</v>
      </c>
      <c r="B25" s="33">
        <v>8</v>
      </c>
      <c r="C25" s="25" t="s">
        <v>96</v>
      </c>
      <c r="D25" s="45">
        <v>0</v>
      </c>
      <c r="F25" s="28"/>
    </row>
    <row r="26" spans="1:6" ht="15" x14ac:dyDescent="0.25">
      <c r="A26" s="47" t="s">
        <v>135</v>
      </c>
      <c r="B26" s="33">
        <v>9</v>
      </c>
      <c r="C26" s="25" t="s">
        <v>72</v>
      </c>
      <c r="D26" s="45">
        <v>29358.927202914871</v>
      </c>
      <c r="F26" s="28"/>
    </row>
    <row r="27" spans="1:6" ht="15" x14ac:dyDescent="0.25">
      <c r="A27" s="47" t="s">
        <v>135</v>
      </c>
      <c r="B27" s="27" t="s">
        <v>99</v>
      </c>
      <c r="C27" s="50" t="s">
        <v>135</v>
      </c>
      <c r="D27" s="59">
        <v>29358.927202914871</v>
      </c>
      <c r="F27" s="28" t="s">
        <v>60</v>
      </c>
    </row>
    <row r="28" spans="1:6" ht="15" x14ac:dyDescent="0.25">
      <c r="A28" s="47" t="s">
        <v>135</v>
      </c>
      <c r="B28" s="52" t="s">
        <v>135</v>
      </c>
      <c r="C28" s="50" t="s">
        <v>135</v>
      </c>
      <c r="D28" s="61" t="s">
        <v>135</v>
      </c>
      <c r="F28" s="28"/>
    </row>
    <row r="29" spans="1:6" ht="15" x14ac:dyDescent="0.25">
      <c r="A29" s="47" t="s">
        <v>135</v>
      </c>
      <c r="B29" s="27" t="s">
        <v>100</v>
      </c>
      <c r="C29" s="50" t="s">
        <v>135</v>
      </c>
      <c r="D29" s="61" t="s">
        <v>135</v>
      </c>
      <c r="F29" s="28"/>
    </row>
    <row r="30" spans="1:6" ht="15" x14ac:dyDescent="0.25">
      <c r="A30" s="47" t="s">
        <v>135</v>
      </c>
      <c r="B30" s="33">
        <v>1</v>
      </c>
      <c r="C30" s="25" t="s">
        <v>86</v>
      </c>
      <c r="D30" s="45">
        <v>0</v>
      </c>
      <c r="F30" s="28"/>
    </row>
    <row r="31" spans="1:6" ht="15" x14ac:dyDescent="0.25">
      <c r="A31" s="47" t="s">
        <v>135</v>
      </c>
      <c r="B31" s="33">
        <v>2</v>
      </c>
      <c r="C31" s="25" t="s">
        <v>87</v>
      </c>
      <c r="D31" s="45">
        <v>0</v>
      </c>
      <c r="F31" s="28"/>
    </row>
    <row r="32" spans="1:6" ht="15" x14ac:dyDescent="0.25">
      <c r="A32" s="47" t="s">
        <v>135</v>
      </c>
      <c r="B32" s="33">
        <v>3</v>
      </c>
      <c r="C32" s="25" t="s">
        <v>72</v>
      </c>
      <c r="D32" s="45">
        <v>0</v>
      </c>
      <c r="F32" s="28"/>
    </row>
    <row r="33" spans="1:6" ht="15" x14ac:dyDescent="0.25">
      <c r="A33" s="47" t="s">
        <v>135</v>
      </c>
      <c r="B33" s="27" t="s">
        <v>101</v>
      </c>
      <c r="C33" s="50" t="s">
        <v>135</v>
      </c>
      <c r="D33" s="45">
        <v>0</v>
      </c>
      <c r="F33" s="28" t="s">
        <v>60</v>
      </c>
    </row>
    <row r="34" spans="1:6" ht="15" x14ac:dyDescent="0.25">
      <c r="A34" s="47" t="s">
        <v>135</v>
      </c>
      <c r="B34" s="52" t="s">
        <v>135</v>
      </c>
      <c r="C34" s="50" t="s">
        <v>135</v>
      </c>
      <c r="D34" s="61" t="s">
        <v>135</v>
      </c>
      <c r="F34" s="28"/>
    </row>
    <row r="35" spans="1:6" ht="15" x14ac:dyDescent="0.25">
      <c r="A35" s="47" t="s">
        <v>135</v>
      </c>
      <c r="B35" s="27" t="s">
        <v>102</v>
      </c>
      <c r="C35" s="50" t="s">
        <v>135</v>
      </c>
      <c r="D35" s="61" t="s">
        <v>135</v>
      </c>
      <c r="F35" s="28"/>
    </row>
    <row r="36" spans="1:6" ht="15" x14ac:dyDescent="0.25">
      <c r="A36" s="47" t="s">
        <v>135</v>
      </c>
      <c r="B36" s="33">
        <v>1</v>
      </c>
      <c r="C36" s="25" t="s">
        <v>86</v>
      </c>
      <c r="D36" s="45">
        <v>0</v>
      </c>
      <c r="F36" s="28"/>
    </row>
    <row r="37" spans="1:6" ht="15" x14ac:dyDescent="0.25">
      <c r="A37" s="47" t="s">
        <v>135</v>
      </c>
      <c r="B37" s="33">
        <v>2</v>
      </c>
      <c r="C37" s="25" t="s">
        <v>87</v>
      </c>
      <c r="D37" s="45">
        <v>0</v>
      </c>
      <c r="F37" s="28"/>
    </row>
    <row r="38" spans="1:6" ht="15" x14ac:dyDescent="0.25">
      <c r="A38" s="47" t="s">
        <v>135</v>
      </c>
      <c r="B38" s="33">
        <v>3</v>
      </c>
      <c r="C38" s="25" t="s">
        <v>72</v>
      </c>
      <c r="D38" s="45">
        <v>0</v>
      </c>
      <c r="F38" s="28"/>
    </row>
    <row r="39" spans="1:6" ht="15" x14ac:dyDescent="0.25">
      <c r="A39" s="47" t="s">
        <v>135</v>
      </c>
      <c r="B39" s="27" t="s">
        <v>103</v>
      </c>
      <c r="C39" s="50" t="s">
        <v>135</v>
      </c>
      <c r="D39" s="45">
        <v>0</v>
      </c>
      <c r="F39" s="28" t="s">
        <v>60</v>
      </c>
    </row>
    <row r="40" spans="1:6" ht="15" x14ac:dyDescent="0.25">
      <c r="A40" s="47" t="s">
        <v>135</v>
      </c>
      <c r="B40" s="52" t="s">
        <v>135</v>
      </c>
      <c r="C40" s="50" t="s">
        <v>135</v>
      </c>
      <c r="D40" s="61" t="s">
        <v>135</v>
      </c>
      <c r="F40" s="28"/>
    </row>
    <row r="41" spans="1:6" ht="15" x14ac:dyDescent="0.25">
      <c r="A41" s="47" t="s">
        <v>135</v>
      </c>
      <c r="B41" s="27" t="s">
        <v>104</v>
      </c>
      <c r="C41" s="50" t="s">
        <v>135</v>
      </c>
      <c r="D41" s="61" t="s">
        <v>135</v>
      </c>
      <c r="F41" s="28"/>
    </row>
    <row r="42" spans="1:6" ht="15" x14ac:dyDescent="0.25">
      <c r="A42" s="47" t="s">
        <v>135</v>
      </c>
      <c r="B42" s="33">
        <v>1</v>
      </c>
      <c r="C42" s="25" t="s">
        <v>105</v>
      </c>
      <c r="D42" s="45">
        <v>138.32487999999995</v>
      </c>
      <c r="F42" s="28"/>
    </row>
    <row r="43" spans="1:6" ht="15" x14ac:dyDescent="0.25">
      <c r="A43" s="47" t="s">
        <v>135</v>
      </c>
      <c r="B43" s="33">
        <v>2</v>
      </c>
      <c r="C43" s="25" t="s">
        <v>106</v>
      </c>
      <c r="D43" s="45">
        <v>84.576509999999971</v>
      </c>
      <c r="F43" s="28"/>
    </row>
    <row r="44" spans="1:6" ht="15" x14ac:dyDescent="0.25">
      <c r="A44" s="47" t="s">
        <v>135</v>
      </c>
      <c r="B44" s="33">
        <v>3</v>
      </c>
      <c r="C44" s="25" t="s">
        <v>107</v>
      </c>
      <c r="D44" s="45">
        <v>46.998119999999993</v>
      </c>
      <c r="F44" s="28"/>
    </row>
    <row r="45" spans="1:6" ht="15" x14ac:dyDescent="0.25">
      <c r="A45" s="47" t="s">
        <v>135</v>
      </c>
      <c r="B45" s="33">
        <v>4</v>
      </c>
      <c r="C45" s="25" t="s">
        <v>60</v>
      </c>
      <c r="D45" s="45">
        <v>0</v>
      </c>
      <c r="F45" s="28"/>
    </row>
    <row r="46" spans="1:6" ht="15" x14ac:dyDescent="0.25">
      <c r="A46" s="47" t="s">
        <v>135</v>
      </c>
      <c r="B46" s="33">
        <v>5</v>
      </c>
      <c r="C46" s="25" t="s">
        <v>60</v>
      </c>
      <c r="D46" s="45">
        <v>0</v>
      </c>
      <c r="F46" s="28"/>
    </row>
    <row r="47" spans="1:6" ht="15" x14ac:dyDescent="0.25">
      <c r="A47" s="47" t="s">
        <v>135</v>
      </c>
      <c r="B47" s="33">
        <v>6</v>
      </c>
      <c r="C47" s="25" t="s">
        <v>60</v>
      </c>
      <c r="D47" s="45">
        <v>0</v>
      </c>
      <c r="F47" s="28"/>
    </row>
    <row r="48" spans="1:6" ht="15" x14ac:dyDescent="0.25">
      <c r="A48" s="47" t="s">
        <v>135</v>
      </c>
      <c r="B48" s="33">
        <v>7</v>
      </c>
      <c r="C48" s="25" t="s">
        <v>60</v>
      </c>
      <c r="D48" s="45">
        <v>0</v>
      </c>
      <c r="F48" s="28"/>
    </row>
    <row r="49" spans="1:6" ht="15" x14ac:dyDescent="0.25">
      <c r="A49" s="47" t="s">
        <v>135</v>
      </c>
      <c r="B49" s="33">
        <v>8</v>
      </c>
      <c r="C49" s="25" t="s">
        <v>60</v>
      </c>
      <c r="D49" s="45">
        <v>0</v>
      </c>
      <c r="F49" s="28"/>
    </row>
    <row r="50" spans="1:6" ht="15" x14ac:dyDescent="0.25">
      <c r="A50" s="47" t="s">
        <v>135</v>
      </c>
      <c r="B50" s="33">
        <v>9</v>
      </c>
      <c r="C50" s="25" t="s">
        <v>72</v>
      </c>
      <c r="D50" s="45">
        <v>0</v>
      </c>
      <c r="F50" s="28"/>
    </row>
    <row r="51" spans="1:6" ht="15" x14ac:dyDescent="0.25">
      <c r="A51" s="47" t="s">
        <v>135</v>
      </c>
      <c r="B51" s="27" t="s">
        <v>108</v>
      </c>
      <c r="C51" s="50" t="s">
        <v>135</v>
      </c>
      <c r="D51" s="45">
        <v>269.89950999999991</v>
      </c>
      <c r="F51" s="28" t="s">
        <v>60</v>
      </c>
    </row>
    <row r="52" spans="1:6" ht="15" x14ac:dyDescent="0.25">
      <c r="A52" s="47" t="s">
        <v>135</v>
      </c>
      <c r="B52" s="52" t="s">
        <v>135</v>
      </c>
      <c r="C52" s="50" t="s">
        <v>135</v>
      </c>
      <c r="D52" s="61" t="s">
        <v>135</v>
      </c>
      <c r="F52" s="28"/>
    </row>
    <row r="53" spans="1:6" ht="15" x14ac:dyDescent="0.25">
      <c r="A53" s="47" t="s">
        <v>135</v>
      </c>
      <c r="B53" s="27" t="s">
        <v>109</v>
      </c>
      <c r="C53" s="50" t="s">
        <v>135</v>
      </c>
      <c r="D53" s="61" t="s">
        <v>135</v>
      </c>
      <c r="F53" s="28"/>
    </row>
    <row r="54" spans="1:6" ht="15" x14ac:dyDescent="0.25">
      <c r="A54" s="47" t="s">
        <v>135</v>
      </c>
      <c r="B54" s="33">
        <v>1</v>
      </c>
      <c r="C54" s="25" t="s">
        <v>110</v>
      </c>
      <c r="D54" s="45">
        <v>769.58668892803246</v>
      </c>
      <c r="F54" s="28"/>
    </row>
    <row r="55" spans="1:6" ht="15" x14ac:dyDescent="0.25">
      <c r="A55" s="47" t="s">
        <v>135</v>
      </c>
      <c r="B55" s="33">
        <v>2</v>
      </c>
      <c r="C55" s="25" t="s">
        <v>111</v>
      </c>
      <c r="D55" s="45">
        <v>520.30497397821637</v>
      </c>
      <c r="F55" s="28"/>
    </row>
    <row r="56" spans="1:6" ht="15" x14ac:dyDescent="0.25">
      <c r="A56" s="47" t="s">
        <v>135</v>
      </c>
      <c r="B56" s="33">
        <v>3</v>
      </c>
      <c r="C56" s="25" t="s">
        <v>112</v>
      </c>
      <c r="D56" s="45">
        <v>492.70962599142445</v>
      </c>
      <c r="F56" s="28"/>
    </row>
    <row r="57" spans="1:6" ht="15" x14ac:dyDescent="0.25">
      <c r="A57" s="47" t="s">
        <v>135</v>
      </c>
      <c r="B57" s="33">
        <v>4</v>
      </c>
      <c r="C57" s="25" t="s">
        <v>72</v>
      </c>
      <c r="D57" s="45">
        <f>2243.65408177943-0.2</f>
        <v>2243.45408177943</v>
      </c>
      <c r="F57" s="28"/>
    </row>
    <row r="58" spans="1:6" ht="15" x14ac:dyDescent="0.25">
      <c r="A58" s="47" t="s">
        <v>135</v>
      </c>
      <c r="B58" s="33">
        <v>5</v>
      </c>
      <c r="C58" s="25" t="s">
        <v>60</v>
      </c>
      <c r="D58" s="45">
        <v>0</v>
      </c>
      <c r="F58" s="28"/>
    </row>
    <row r="59" spans="1:6" ht="15" x14ac:dyDescent="0.25">
      <c r="A59" s="47" t="s">
        <v>135</v>
      </c>
      <c r="B59" s="33">
        <v>6</v>
      </c>
      <c r="C59" s="25" t="s">
        <v>60</v>
      </c>
      <c r="D59" s="45">
        <v>0</v>
      </c>
      <c r="F59" s="28"/>
    </row>
    <row r="60" spans="1:6" ht="15" x14ac:dyDescent="0.25">
      <c r="A60" s="47" t="s">
        <v>135</v>
      </c>
      <c r="B60" s="33">
        <v>7</v>
      </c>
      <c r="C60" s="25" t="s">
        <v>60</v>
      </c>
      <c r="D60" s="45">
        <v>0</v>
      </c>
      <c r="F60" s="28"/>
    </row>
    <row r="61" spans="1:6" ht="15" x14ac:dyDescent="0.25">
      <c r="A61" s="47" t="s">
        <v>135</v>
      </c>
      <c r="B61" s="33">
        <v>8</v>
      </c>
      <c r="C61" s="25" t="s">
        <v>60</v>
      </c>
      <c r="D61" s="45">
        <v>0</v>
      </c>
      <c r="F61" s="28"/>
    </row>
    <row r="62" spans="1:6" ht="15" x14ac:dyDescent="0.25">
      <c r="A62" s="47" t="s">
        <v>135</v>
      </c>
      <c r="B62" s="33">
        <v>9</v>
      </c>
      <c r="C62" s="25" t="s">
        <v>60</v>
      </c>
      <c r="D62" s="45">
        <v>0</v>
      </c>
      <c r="F62" s="28"/>
    </row>
    <row r="63" spans="1:6" ht="15" x14ac:dyDescent="0.25">
      <c r="A63" s="47" t="s">
        <v>135</v>
      </c>
      <c r="B63" s="27" t="s">
        <v>113</v>
      </c>
      <c r="C63" s="50" t="s">
        <v>135</v>
      </c>
      <c r="D63" s="45">
        <v>4026.2553706771014</v>
      </c>
      <c r="F63" s="28" t="s">
        <v>60</v>
      </c>
    </row>
    <row r="64" spans="1:6" ht="15" x14ac:dyDescent="0.25">
      <c r="A64" s="47" t="s">
        <v>135</v>
      </c>
      <c r="B64" s="52" t="s">
        <v>135</v>
      </c>
      <c r="C64" s="50" t="s">
        <v>135</v>
      </c>
      <c r="D64" s="61" t="s">
        <v>135</v>
      </c>
      <c r="F64" s="28"/>
    </row>
    <row r="65" spans="1:6" ht="15" x14ac:dyDescent="0.25">
      <c r="A65" s="47" t="s">
        <v>135</v>
      </c>
      <c r="B65" s="27" t="s">
        <v>114</v>
      </c>
      <c r="C65" s="50" t="s">
        <v>135</v>
      </c>
      <c r="D65" s="61" t="s">
        <v>135</v>
      </c>
      <c r="F65" s="28"/>
    </row>
    <row r="66" spans="1:6" ht="15" x14ac:dyDescent="0.25">
      <c r="A66" s="47" t="s">
        <v>135</v>
      </c>
      <c r="B66" s="27" t="s">
        <v>115</v>
      </c>
      <c r="C66" s="50" t="s">
        <v>135</v>
      </c>
      <c r="D66" s="61" t="s">
        <v>135</v>
      </c>
      <c r="F66" s="28"/>
    </row>
    <row r="67" spans="1:6" ht="15" x14ac:dyDescent="0.25">
      <c r="A67" s="47" t="s">
        <v>135</v>
      </c>
      <c r="B67" s="33">
        <v>1</v>
      </c>
      <c r="C67" s="25" t="s">
        <v>60</v>
      </c>
      <c r="D67" s="45">
        <v>0</v>
      </c>
      <c r="F67" s="28"/>
    </row>
    <row r="68" spans="1:6" ht="15" x14ac:dyDescent="0.25">
      <c r="A68" s="47" t="s">
        <v>135</v>
      </c>
      <c r="B68" s="33">
        <v>2</v>
      </c>
      <c r="C68" s="25" t="s">
        <v>60</v>
      </c>
      <c r="D68" s="45">
        <v>0</v>
      </c>
      <c r="F68" s="28"/>
    </row>
    <row r="69" spans="1:6" ht="15" x14ac:dyDescent="0.25">
      <c r="A69" s="47" t="s">
        <v>135</v>
      </c>
      <c r="B69" s="33">
        <v>3</v>
      </c>
      <c r="C69" s="25" t="s">
        <v>60</v>
      </c>
      <c r="D69" s="45">
        <v>0</v>
      </c>
      <c r="F69" s="28"/>
    </row>
    <row r="70" spans="1:6" ht="15" x14ac:dyDescent="0.25">
      <c r="A70" s="47" t="s">
        <v>135</v>
      </c>
      <c r="B70" s="33">
        <v>4</v>
      </c>
      <c r="C70" s="25" t="s">
        <v>60</v>
      </c>
      <c r="D70" s="45">
        <v>0</v>
      </c>
      <c r="F70" s="28"/>
    </row>
    <row r="71" spans="1:6" ht="15" x14ac:dyDescent="0.25">
      <c r="A71" s="47" t="s">
        <v>135</v>
      </c>
      <c r="B71" s="33">
        <v>5</v>
      </c>
      <c r="C71" s="25" t="s">
        <v>72</v>
      </c>
      <c r="D71" s="45">
        <v>0</v>
      </c>
      <c r="F71" s="28"/>
    </row>
    <row r="72" spans="1:6" ht="15" x14ac:dyDescent="0.25">
      <c r="A72" s="47" t="s">
        <v>135</v>
      </c>
      <c r="B72" s="27" t="s">
        <v>116</v>
      </c>
      <c r="C72" s="50" t="s">
        <v>135</v>
      </c>
      <c r="D72" s="45">
        <v>0</v>
      </c>
      <c r="F72" s="28" t="s">
        <v>60</v>
      </c>
    </row>
    <row r="73" spans="1:6" ht="15" x14ac:dyDescent="0.25">
      <c r="A73" s="47" t="s">
        <v>135</v>
      </c>
      <c r="B73" s="52" t="s">
        <v>135</v>
      </c>
      <c r="C73" s="50" t="s">
        <v>135</v>
      </c>
      <c r="D73" s="61" t="s">
        <v>135</v>
      </c>
      <c r="F73" s="28"/>
    </row>
    <row r="74" spans="1:6" ht="15" x14ac:dyDescent="0.25">
      <c r="A74" s="47" t="s">
        <v>135</v>
      </c>
      <c r="B74" s="27" t="s">
        <v>117</v>
      </c>
      <c r="C74" s="50" t="s">
        <v>135</v>
      </c>
      <c r="D74" s="61" t="s">
        <v>135</v>
      </c>
      <c r="F74" s="28"/>
    </row>
    <row r="75" spans="1:6" ht="15" x14ac:dyDescent="0.25">
      <c r="A75" s="47" t="s">
        <v>135</v>
      </c>
      <c r="B75" s="33">
        <v>1</v>
      </c>
      <c r="C75" s="25" t="s">
        <v>118</v>
      </c>
      <c r="D75" s="45">
        <v>151.10007732200992</v>
      </c>
      <c r="F75" s="28"/>
    </row>
    <row r="76" spans="1:6" ht="15" x14ac:dyDescent="0.25">
      <c r="A76" s="47" t="s">
        <v>135</v>
      </c>
      <c r="B76" s="33">
        <v>2</v>
      </c>
      <c r="C76" s="25" t="s">
        <v>119</v>
      </c>
      <c r="D76" s="45">
        <v>142.47064551295429</v>
      </c>
      <c r="F76" s="28"/>
    </row>
    <row r="77" spans="1:6" ht="15" x14ac:dyDescent="0.25">
      <c r="A77" s="47" t="s">
        <v>135</v>
      </c>
      <c r="B77" s="33">
        <v>3</v>
      </c>
      <c r="C77" s="25" t="s">
        <v>120</v>
      </c>
      <c r="D77" s="45">
        <v>141.11139283012113</v>
      </c>
      <c r="F77" s="28"/>
    </row>
    <row r="78" spans="1:6" ht="15" x14ac:dyDescent="0.25">
      <c r="A78" s="47" t="s">
        <v>135</v>
      </c>
      <c r="B78" s="33">
        <v>4</v>
      </c>
      <c r="C78" s="25" t="s">
        <v>121</v>
      </c>
      <c r="D78" s="45">
        <v>108.16379348200854</v>
      </c>
      <c r="F78" s="28"/>
    </row>
    <row r="79" spans="1:6" ht="15" x14ac:dyDescent="0.25">
      <c r="A79" s="47" t="s">
        <v>135</v>
      </c>
      <c r="B79" s="33">
        <v>5</v>
      </c>
      <c r="C79" s="25" t="s">
        <v>122</v>
      </c>
      <c r="D79" s="45">
        <v>92.480213923126797</v>
      </c>
      <c r="F79" s="28"/>
    </row>
    <row r="80" spans="1:6" ht="15" x14ac:dyDescent="0.25">
      <c r="A80" s="47" t="s">
        <v>135</v>
      </c>
      <c r="B80" s="33">
        <v>6</v>
      </c>
      <c r="C80" s="25" t="s">
        <v>123</v>
      </c>
      <c r="D80" s="45">
        <v>56.702322895539993</v>
      </c>
      <c r="F80" s="28"/>
    </row>
    <row r="81" spans="1:6" ht="15" x14ac:dyDescent="0.25">
      <c r="A81" s="47" t="s">
        <v>135</v>
      </c>
      <c r="B81" s="33">
        <v>7</v>
      </c>
      <c r="C81" s="25" t="s">
        <v>124</v>
      </c>
      <c r="D81" s="45">
        <v>54.754369151578096</v>
      </c>
      <c r="F81" s="28"/>
    </row>
    <row r="82" spans="1:6" ht="15" x14ac:dyDescent="0.25">
      <c r="A82" s="47" t="s">
        <v>135</v>
      </c>
      <c r="B82" s="33">
        <v>8</v>
      </c>
      <c r="C82" s="25" t="s">
        <v>111</v>
      </c>
      <c r="D82" s="45">
        <v>50.028614120573387</v>
      </c>
      <c r="F82" s="28"/>
    </row>
    <row r="83" spans="1:6" ht="15" x14ac:dyDescent="0.25">
      <c r="A83" s="47" t="s">
        <v>135</v>
      </c>
      <c r="B83" s="33">
        <v>9</v>
      </c>
      <c r="C83" s="25" t="s">
        <v>72</v>
      </c>
      <c r="D83" s="45">
        <f>28.189735067277+0.5</f>
        <v>28.689735067276999</v>
      </c>
      <c r="F83" s="28"/>
    </row>
    <row r="84" spans="1:6" ht="15" x14ac:dyDescent="0.25">
      <c r="A84" s="47" t="s">
        <v>135</v>
      </c>
      <c r="B84" s="27" t="s">
        <v>125</v>
      </c>
      <c r="C84" s="50" t="s">
        <v>135</v>
      </c>
      <c r="D84" s="45">
        <v>825.00116430518915</v>
      </c>
      <c r="F84" s="28" t="s">
        <v>60</v>
      </c>
    </row>
    <row r="85" spans="1:6" ht="15" x14ac:dyDescent="0.25">
      <c r="A85" s="47" t="s">
        <v>135</v>
      </c>
      <c r="B85" s="52" t="s">
        <v>135</v>
      </c>
      <c r="C85" s="50" t="s">
        <v>135</v>
      </c>
      <c r="D85" s="61" t="s">
        <v>135</v>
      </c>
      <c r="F85" s="28"/>
    </row>
    <row r="86" spans="1:6" ht="15" x14ac:dyDescent="0.25">
      <c r="A86" s="47" t="s">
        <v>135</v>
      </c>
      <c r="B86" s="27" t="s">
        <v>126</v>
      </c>
      <c r="C86" s="50" t="s">
        <v>135</v>
      </c>
      <c r="D86" s="61" t="s">
        <v>135</v>
      </c>
      <c r="F86" s="28"/>
    </row>
    <row r="87" spans="1:6" ht="15" x14ac:dyDescent="0.25">
      <c r="A87" s="47" t="s">
        <v>135</v>
      </c>
      <c r="B87" s="33">
        <v>1</v>
      </c>
      <c r="C87" s="25" t="s">
        <v>86</v>
      </c>
      <c r="D87" s="45">
        <v>260.46311290775429</v>
      </c>
      <c r="F87" s="28"/>
    </row>
    <row r="88" spans="1:6" ht="15" x14ac:dyDescent="0.25">
      <c r="A88" s="47" t="s">
        <v>135</v>
      </c>
      <c r="B88" s="33">
        <v>2</v>
      </c>
      <c r="C88" s="25" t="s">
        <v>87</v>
      </c>
      <c r="D88" s="45">
        <v>209.94086046919494</v>
      </c>
      <c r="F88" s="28"/>
    </row>
    <row r="89" spans="1:6" ht="15" x14ac:dyDescent="0.25">
      <c r="A89" s="47" t="s">
        <v>135</v>
      </c>
      <c r="B89" s="33">
        <v>3</v>
      </c>
      <c r="C89" s="25" t="s">
        <v>91</v>
      </c>
      <c r="D89" s="45">
        <v>186.73546770856035</v>
      </c>
      <c r="F89" s="28"/>
    </row>
    <row r="90" spans="1:6" ht="15" x14ac:dyDescent="0.25">
      <c r="A90" s="47" t="s">
        <v>135</v>
      </c>
      <c r="B90" s="33">
        <v>4</v>
      </c>
      <c r="C90" s="25" t="s">
        <v>92</v>
      </c>
      <c r="D90" s="45">
        <v>142.74844305198189</v>
      </c>
      <c r="F90" s="28"/>
    </row>
    <row r="91" spans="1:6" ht="15" x14ac:dyDescent="0.25">
      <c r="A91" s="47" t="s">
        <v>135</v>
      </c>
      <c r="B91" s="33">
        <v>5</v>
      </c>
      <c r="C91" s="25" t="s">
        <v>93</v>
      </c>
      <c r="D91" s="45">
        <v>128.84439683362939</v>
      </c>
      <c r="F91" s="28"/>
    </row>
    <row r="92" spans="1:6" ht="15" x14ac:dyDescent="0.25">
      <c r="A92" s="47" t="s">
        <v>135</v>
      </c>
      <c r="B92" s="33">
        <v>6</v>
      </c>
      <c r="C92" s="25" t="s">
        <v>94</v>
      </c>
      <c r="D92" s="45">
        <v>122.39151384432202</v>
      </c>
      <c r="F92" s="28"/>
    </row>
    <row r="93" spans="1:6" ht="15" x14ac:dyDescent="0.25">
      <c r="A93" s="47" t="s">
        <v>135</v>
      </c>
      <c r="B93" s="33">
        <v>7</v>
      </c>
      <c r="C93" s="25" t="s">
        <v>95</v>
      </c>
      <c r="D93" s="45">
        <v>110.54980226951956</v>
      </c>
      <c r="F93" s="28"/>
    </row>
    <row r="94" spans="1:6" ht="15" x14ac:dyDescent="0.25">
      <c r="A94" s="47" t="s">
        <v>135</v>
      </c>
      <c r="B94" s="33">
        <v>8</v>
      </c>
      <c r="C94" s="25" t="s">
        <v>96</v>
      </c>
      <c r="D94" s="45">
        <v>0</v>
      </c>
      <c r="F94" s="28"/>
    </row>
    <row r="95" spans="1:6" ht="15" x14ac:dyDescent="0.25">
      <c r="A95" s="47" t="s">
        <v>135</v>
      </c>
      <c r="B95" s="33">
        <v>9</v>
      </c>
      <c r="C95" s="25" t="s">
        <v>72</v>
      </c>
      <c r="D95" s="45">
        <v>0</v>
      </c>
      <c r="F95" s="28"/>
    </row>
    <row r="96" spans="1:6" ht="15" x14ac:dyDescent="0.25">
      <c r="A96" s="47" t="s">
        <v>135</v>
      </c>
      <c r="B96" s="27" t="s">
        <v>127</v>
      </c>
      <c r="C96" s="50" t="s">
        <v>135</v>
      </c>
      <c r="D96" s="45">
        <v>1161.6735970849625</v>
      </c>
      <c r="F96" s="28" t="s">
        <v>60</v>
      </c>
    </row>
    <row r="97" spans="1:6" ht="15" x14ac:dyDescent="0.25">
      <c r="A97" s="47" t="s">
        <v>135</v>
      </c>
      <c r="B97" s="52" t="s">
        <v>135</v>
      </c>
      <c r="C97" s="50" t="s">
        <v>135</v>
      </c>
      <c r="D97" s="61" t="s">
        <v>135</v>
      </c>
      <c r="F97" s="34"/>
    </row>
    <row r="98" spans="1:6" ht="15" x14ac:dyDescent="0.25">
      <c r="A98" s="47" t="s">
        <v>135</v>
      </c>
      <c r="B98" s="27" t="s">
        <v>128</v>
      </c>
      <c r="C98" s="50" t="s">
        <v>135</v>
      </c>
      <c r="D98" s="59">
        <v>39686.237857948006</v>
      </c>
      <c r="F98" s="28" t="s">
        <v>60</v>
      </c>
    </row>
    <row r="99" spans="1:6" ht="15" x14ac:dyDescent="0.25">
      <c r="A99" s="47" t="s">
        <v>135</v>
      </c>
      <c r="B99" s="52" t="s">
        <v>135</v>
      </c>
      <c r="C99" s="50" t="s">
        <v>135</v>
      </c>
      <c r="D99" s="61" t="s">
        <v>135</v>
      </c>
      <c r="F99" s="28"/>
    </row>
    <row r="100" spans="1:6" ht="15" x14ac:dyDescent="0.25">
      <c r="A100" s="47" t="s">
        <v>135</v>
      </c>
      <c r="B100" s="27" t="s">
        <v>129</v>
      </c>
      <c r="C100" s="50" t="s">
        <v>135</v>
      </c>
      <c r="D100" s="61" t="s">
        <v>135</v>
      </c>
      <c r="F100" s="28"/>
    </row>
    <row r="101" spans="1:6" ht="15" x14ac:dyDescent="0.25">
      <c r="A101" s="47" t="s">
        <v>135</v>
      </c>
      <c r="B101" s="33">
        <v>1</v>
      </c>
      <c r="C101" s="25" t="s">
        <v>86</v>
      </c>
      <c r="D101" s="45">
        <v>3011.1391726252164</v>
      </c>
      <c r="F101" s="28"/>
    </row>
    <row r="102" spans="1:6" ht="15" x14ac:dyDescent="0.25">
      <c r="A102" s="47" t="s">
        <v>135</v>
      </c>
      <c r="B102" s="33">
        <v>2</v>
      </c>
      <c r="C102" s="25" t="s">
        <v>87</v>
      </c>
      <c r="D102" s="45">
        <v>909.3187116067661</v>
      </c>
      <c r="F102" s="28"/>
    </row>
    <row r="103" spans="1:6" ht="15" x14ac:dyDescent="0.25">
      <c r="A103" s="47" t="s">
        <v>135</v>
      </c>
      <c r="B103" s="33">
        <v>3</v>
      </c>
      <c r="C103" s="25" t="s">
        <v>91</v>
      </c>
      <c r="D103" s="45">
        <v>0</v>
      </c>
      <c r="F103" s="28"/>
    </row>
    <row r="104" spans="1:6" ht="15" x14ac:dyDescent="0.25">
      <c r="A104" s="47" t="s">
        <v>135</v>
      </c>
      <c r="B104" s="33">
        <v>4</v>
      </c>
      <c r="C104" s="25" t="s">
        <v>92</v>
      </c>
      <c r="D104" s="45">
        <v>0</v>
      </c>
      <c r="F104" s="28"/>
    </row>
    <row r="105" spans="1:6" ht="15" x14ac:dyDescent="0.25">
      <c r="A105" s="47" t="s">
        <v>135</v>
      </c>
      <c r="B105" s="33">
        <v>5</v>
      </c>
      <c r="C105" s="25" t="s">
        <v>72</v>
      </c>
      <c r="D105" s="45">
        <v>5149.2321891188494</v>
      </c>
      <c r="F105" s="28"/>
    </row>
    <row r="106" spans="1:6" ht="15" x14ac:dyDescent="0.25">
      <c r="A106" s="47" t="s">
        <v>135</v>
      </c>
      <c r="B106" s="27" t="s">
        <v>130</v>
      </c>
      <c r="C106" s="50" t="s">
        <v>135</v>
      </c>
      <c r="D106" s="59">
        <f>9069.69007335083-0.2</f>
        <v>9069.4900733508293</v>
      </c>
      <c r="F106" s="28" t="s">
        <v>60</v>
      </c>
    </row>
    <row r="107" spans="1:6" ht="15" x14ac:dyDescent="0.25">
      <c r="A107" s="47" t="s">
        <v>135</v>
      </c>
      <c r="B107" s="52" t="s">
        <v>135</v>
      </c>
      <c r="C107" s="50" t="s">
        <v>135</v>
      </c>
      <c r="D107" s="61" t="s">
        <v>135</v>
      </c>
      <c r="F107" s="28"/>
    </row>
    <row r="108" spans="1:6" ht="15.75" thickBot="1" x14ac:dyDescent="0.3">
      <c r="A108" s="47" t="s">
        <v>135</v>
      </c>
      <c r="B108" s="35" t="s">
        <v>131</v>
      </c>
      <c r="C108" s="62" t="s">
        <v>135</v>
      </c>
      <c r="D108" s="60">
        <f>'מגדל השתלמות- נספח 1'!B21</f>
        <v>19683504</v>
      </c>
      <c r="F108" s="28"/>
    </row>
    <row r="109" spans="1:6" ht="15" hidden="1" x14ac:dyDescent="0.25">
      <c r="B109" s="31"/>
      <c r="C109" s="19"/>
      <c r="F109" s="28"/>
    </row>
    <row r="110" spans="1:6" ht="15" hidden="1" x14ac:dyDescent="0.25">
      <c r="B110" s="31"/>
      <c r="C110" s="19"/>
      <c r="F110" s="28"/>
    </row>
    <row r="111" spans="1:6" ht="15" hidden="1" x14ac:dyDescent="0.25">
      <c r="B111" s="31"/>
      <c r="C111" s="19"/>
      <c r="F111" s="28"/>
    </row>
    <row r="112" spans="1:6" ht="15" hidden="1" x14ac:dyDescent="0.25">
      <c r="B112" s="31"/>
      <c r="C112" s="19"/>
      <c r="F112" s="28"/>
    </row>
  </sheetData>
  <mergeCells count="1">
    <mergeCell ref="B3:C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16</vt:i4>
      </vt:variant>
    </vt:vector>
  </HeadingPairs>
  <TitlesOfParts>
    <vt:vector size="32" baseType="lpstr">
      <vt:lpstr>579</vt:lpstr>
      <vt:lpstr>869</vt:lpstr>
      <vt:lpstr>865</vt:lpstr>
      <vt:lpstr>864</vt:lpstr>
      <vt:lpstr>199</vt:lpstr>
      <vt:lpstr>2048</vt:lpstr>
      <vt:lpstr>7256</vt:lpstr>
      <vt:lpstr>14668</vt:lpstr>
      <vt:lpstr>14945</vt:lpstr>
      <vt:lpstr>15340</vt:lpstr>
      <vt:lpstr>15448</vt:lpstr>
      <vt:lpstr>15449</vt:lpstr>
      <vt:lpstr>15450</vt:lpstr>
      <vt:lpstr>מגדל השתלמות- נספח 1</vt:lpstr>
      <vt:lpstr>מגדל השתלמות- נספח 2</vt:lpstr>
      <vt:lpstr>מגדל השתלמות- נספח 3</vt:lpstr>
      <vt:lpstr>'14668'!WPrint_Area_W</vt:lpstr>
      <vt:lpstr>'14945'!WPrint_Area_W</vt:lpstr>
      <vt:lpstr>'15340'!WPrint_Area_W</vt:lpstr>
      <vt:lpstr>'15448'!WPrint_Area_W</vt:lpstr>
      <vt:lpstr>'15449'!WPrint_Area_W</vt:lpstr>
      <vt:lpstr>'15450'!WPrint_Area_W</vt:lpstr>
      <vt:lpstr>'199'!WPrint_Area_W</vt:lpstr>
      <vt:lpstr>'2048'!WPrint_Area_W</vt:lpstr>
      <vt:lpstr>'579'!WPrint_Area_W</vt:lpstr>
      <vt:lpstr>'7256'!WPrint_Area_W</vt:lpstr>
      <vt:lpstr>'864'!WPrint_Area_W</vt:lpstr>
      <vt:lpstr>'865'!WPrint_Area_W</vt:lpstr>
      <vt:lpstr>'869'!WPrint_Area_W</vt:lpstr>
      <vt:lpstr>'מגדל השתלמות- נספח 1'!WPrint_Area_W</vt:lpstr>
      <vt:lpstr>'מגדל השתלמות- נספח 2'!WPrint_Area_W</vt:lpstr>
      <vt:lpstr>'מגדל השתלמות- נספח 3'!WPrint_Area_W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הוצאות ישירות</dc:title>
  <dc:creator>מנשה דבי</dc:creator>
  <dc:description>מונגש</dc:description>
  <cp:lastModifiedBy>אופיר שנקר</cp:lastModifiedBy>
  <dcterms:created xsi:type="dcterms:W3CDTF">2025-03-03T06:10:54Z</dcterms:created>
  <dcterms:modified xsi:type="dcterms:W3CDTF">2025-05-29T07:59:58Z</dcterms:modified>
</cp:coreProperties>
</file>