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2024\10-12.2024\הרכבת דוחות כספיים- 31.12.24\רווח והפסד- 31.12.24\הוצאות ישירות לאתר- 31.12.24\"/>
    </mc:Choice>
  </mc:AlternateContent>
  <xr:revisionPtr revIDLastSave="0" documentId="8_{DE720548-45C3-495A-B99E-E4219728541A}" xr6:coauthVersionLast="47" xr6:coauthVersionMax="47" xr10:uidLastSave="{00000000-0000-0000-0000-000000000000}"/>
  <bookViews>
    <workbookView xWindow="-120" yWindow="-120" windowWidth="29040" windowHeight="15840" firstSheet="1" activeTab="14" xr2:uid="{D1BBEFB2-5817-4AB8-9B17-BDEC5D0656B8}"/>
  </bookViews>
  <sheets>
    <sheet name="863" sheetId="10" r:id="rId1"/>
    <sheet name="859" sheetId="11" r:id="rId2"/>
    <sheet name="858" sheetId="12" r:id="rId3"/>
    <sheet name="8012" sheetId="13" r:id="rId4"/>
    <sheet name="9779" sheetId="14" r:id="rId5"/>
    <sheet name="9780" sheetId="15" r:id="rId6"/>
    <sheet name="9781" sheetId="16" r:id="rId7"/>
    <sheet name="13565" sheetId="17" r:id="rId8"/>
    <sheet name="14229" sheetId="6" r:id="rId9"/>
    <sheet name="14228" sheetId="7" r:id="rId10"/>
    <sheet name="15055" sheetId="8" r:id="rId11"/>
    <sheet name="15452" sheetId="9" r:id="rId12"/>
    <sheet name="15453" sheetId="4" r:id="rId13"/>
    <sheet name="15454" sheetId="5" r:id="rId14"/>
    <sheet name="מגדל תגמולים- נספח 1" sheetId="3" r:id="rId15"/>
    <sheet name="מגדל תגמולים- נספח 2" sheetId="2" r:id="rId16"/>
    <sheet name="מגדל תגמולים- נספח 3" sheetId="18" r:id="rId17"/>
  </sheets>
  <definedNames>
    <definedName name="_xlnm.Print_Area" localSheetId="7">'13565'!$A$1:$AV$45</definedName>
    <definedName name="_xlnm.Print_Area" localSheetId="9">'14228'!$A$1:$AV$45</definedName>
    <definedName name="_xlnm.Print_Area" localSheetId="8">'14229'!$A$1:$AV$45</definedName>
    <definedName name="_xlnm.Print_Area" localSheetId="10">'15055'!$A$1:$AV$45</definedName>
    <definedName name="_xlnm.Print_Area" localSheetId="11">'15452'!$A$1:$AV$45</definedName>
    <definedName name="_xlnm.Print_Area" localSheetId="12">'15453'!$A$1:$AV$45</definedName>
    <definedName name="_xlnm.Print_Area" localSheetId="13">'15454'!$A$1:$AV$45</definedName>
    <definedName name="_xlnm.Print_Area" localSheetId="3">'8012'!$A$1:$AV$45</definedName>
    <definedName name="_xlnm.Print_Area" localSheetId="2">'858'!$A$1:$AV$45</definedName>
    <definedName name="_xlnm.Print_Area" localSheetId="1">'859'!$A$1:$AV$45</definedName>
    <definedName name="_xlnm.Print_Area" localSheetId="0">'863'!$A$1:$AV$45</definedName>
    <definedName name="_xlnm.Print_Area" localSheetId="4">'9779'!$A$1:$AV$45</definedName>
    <definedName name="_xlnm.Print_Area" localSheetId="5">'9780'!$A$1:$AV$45</definedName>
    <definedName name="_xlnm.Print_Area" localSheetId="6">'9781'!$A$1:$AV$45</definedName>
    <definedName name="_xlnm.Print_Area" localSheetId="14">'מגדל תגמולים- נספח 1'!$A$1:$AY$45</definedName>
    <definedName name="_xlnm.Print_Area" localSheetId="15">'מגדל תגמולים- נספח 2'!$A$1:$AZ$73</definedName>
    <definedName name="_xlnm.Print_Area" localSheetId="16">'מגדל תגמולים- נספח 3'!$A$1:$AZ$108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0" l="1"/>
  <c r="B35" i="10" s="1"/>
  <c r="B37" i="10" s="1"/>
  <c r="B19" i="10"/>
  <c r="B12" i="10"/>
  <c r="B9" i="10"/>
  <c r="B6" i="10"/>
  <c r="D92" i="18"/>
  <c r="D57" i="18"/>
  <c r="D54" i="2"/>
  <c r="D62" i="2"/>
  <c r="B18" i="10" l="1"/>
  <c r="B41" i="10" s="1"/>
  <c r="B39" i="10"/>
  <c r="B25" i="5"/>
  <c r="B22" i="10" l="1"/>
  <c r="B42" i="10"/>
  <c r="B21" i="7"/>
  <c r="B21" i="3" s="1"/>
  <c r="B38" i="3"/>
  <c r="B34" i="3"/>
  <c r="B33" i="3"/>
  <c r="B32" i="3"/>
  <c r="B31" i="3"/>
  <c r="B30" i="3"/>
  <c r="B29" i="3"/>
  <c r="B28" i="3"/>
  <c r="B27" i="3"/>
  <c r="B26" i="3"/>
  <c r="B24" i="3"/>
  <c r="B20" i="3"/>
  <c r="B44" i="3" s="1"/>
  <c r="B17" i="3"/>
  <c r="B16" i="3"/>
  <c r="B15" i="3"/>
  <c r="B14" i="3"/>
  <c r="B13" i="3"/>
  <c r="B11" i="3"/>
  <c r="B10" i="3"/>
  <c r="B8" i="3"/>
  <c r="B7" i="3"/>
  <c r="B39" i="5"/>
  <c r="B35" i="5"/>
  <c r="B37" i="5" s="1"/>
  <c r="B25" i="11"/>
  <c r="B39" i="11" s="1"/>
  <c r="B25" i="12"/>
  <c r="B39" i="12" s="1"/>
  <c r="B25" i="13"/>
  <c r="B39" i="13" s="1"/>
  <c r="B25" i="14"/>
  <c r="B35" i="14" s="1"/>
  <c r="B37" i="14" s="1"/>
  <c r="B25" i="15"/>
  <c r="B35" i="15" s="1"/>
  <c r="B37" i="15" s="1"/>
  <c r="B25" i="16"/>
  <c r="B39" i="16" s="1"/>
  <c r="B25" i="17"/>
  <c r="B39" i="17" s="1"/>
  <c r="B25" i="6"/>
  <c r="B39" i="6" s="1"/>
  <c r="B25" i="7"/>
  <c r="B25" i="8"/>
  <c r="B35" i="8" s="1"/>
  <c r="B37" i="8" s="1"/>
  <c r="B25" i="9"/>
  <c r="B39" i="9" s="1"/>
  <c r="B25" i="4"/>
  <c r="B39" i="4" s="1"/>
  <c r="B19" i="11"/>
  <c r="B19" i="12"/>
  <c r="B19" i="13"/>
  <c r="B19" i="14"/>
  <c r="B19" i="15"/>
  <c r="B19" i="16"/>
  <c r="B19" i="17"/>
  <c r="B19" i="6"/>
  <c r="B19" i="7"/>
  <c r="B19" i="8"/>
  <c r="B19" i="9"/>
  <c r="B19" i="4"/>
  <c r="B19" i="5"/>
  <c r="B12" i="11"/>
  <c r="B12" i="12"/>
  <c r="B12" i="13"/>
  <c r="B12" i="14"/>
  <c r="B12" i="15"/>
  <c r="B12" i="16"/>
  <c r="B12" i="17"/>
  <c r="B12" i="6"/>
  <c r="B12" i="7"/>
  <c r="B12" i="8"/>
  <c r="B12" i="9"/>
  <c r="B12" i="4"/>
  <c r="B12" i="5"/>
  <c r="B9" i="11"/>
  <c r="B9" i="12"/>
  <c r="B9" i="13"/>
  <c r="B9" i="14"/>
  <c r="B9" i="15"/>
  <c r="B9" i="16"/>
  <c r="B9" i="17"/>
  <c r="B9" i="6"/>
  <c r="B9" i="7"/>
  <c r="B9" i="8"/>
  <c r="B9" i="9"/>
  <c r="B9" i="4"/>
  <c r="B9" i="5"/>
  <c r="B6" i="11"/>
  <c r="B6" i="12"/>
  <c r="B6" i="13"/>
  <c r="B6" i="14"/>
  <c r="B6" i="15"/>
  <c r="B6" i="16"/>
  <c r="B6" i="17"/>
  <c r="B6" i="6"/>
  <c r="B6" i="7"/>
  <c r="B6" i="8"/>
  <c r="B6" i="9"/>
  <c r="B6" i="4"/>
  <c r="B6" i="5"/>
  <c r="B35" i="11" l="1"/>
  <c r="B37" i="11" s="1"/>
  <c r="B18" i="12"/>
  <c r="B41" i="12" s="1"/>
  <c r="B39" i="7"/>
  <c r="B18" i="5"/>
  <c r="B41" i="5" s="1"/>
  <c r="B18" i="4"/>
  <c r="B41" i="4" s="1"/>
  <c r="B35" i="4"/>
  <c r="B37" i="4" s="1"/>
  <c r="B18" i="9"/>
  <c r="B41" i="9" s="1"/>
  <c r="B42" i="9" s="1"/>
  <c r="B35" i="9"/>
  <c r="B37" i="9" s="1"/>
  <c r="B18" i="8"/>
  <c r="B22" i="8" s="1"/>
  <c r="B45" i="8" s="1"/>
  <c r="B39" i="8"/>
  <c r="B18" i="7"/>
  <c r="B41" i="7" s="1"/>
  <c r="B35" i="7"/>
  <c r="B37" i="7" s="1"/>
  <c r="B18" i="6"/>
  <c r="B41" i="6" s="1"/>
  <c r="B35" i="6"/>
  <c r="B37" i="6" s="1"/>
  <c r="B18" i="17"/>
  <c r="B41" i="17" s="1"/>
  <c r="B35" i="17"/>
  <c r="B37" i="17" s="1"/>
  <c r="B22" i="17"/>
  <c r="B45" i="17" s="1"/>
  <c r="B18" i="16"/>
  <c r="B41" i="16" s="1"/>
  <c r="B42" i="16" s="1"/>
  <c r="B35" i="16"/>
  <c r="B37" i="16" s="1"/>
  <c r="B18" i="15"/>
  <c r="B22" i="15" s="1"/>
  <c r="B45" i="15" s="1"/>
  <c r="B39" i="15"/>
  <c r="B39" i="14"/>
  <c r="B18" i="14"/>
  <c r="B41" i="14" s="1"/>
  <c r="B18" i="13"/>
  <c r="B41" i="13" s="1"/>
  <c r="B42" i="13" s="1"/>
  <c r="B22" i="13"/>
  <c r="B45" i="13" s="1"/>
  <c r="B35" i="13"/>
  <c r="B37" i="13" s="1"/>
  <c r="B35" i="12"/>
  <c r="B37" i="12" s="1"/>
  <c r="B6" i="3"/>
  <c r="B12" i="3"/>
  <c r="B22" i="12"/>
  <c r="B45" i="12" s="1"/>
  <c r="B18" i="11"/>
  <c r="B22" i="11" s="1"/>
  <c r="B45" i="11" s="1"/>
  <c r="B41" i="11"/>
  <c r="B9" i="3"/>
  <c r="B36" i="3"/>
  <c r="D108" i="18"/>
  <c r="B25" i="3"/>
  <c r="B35" i="3" s="1"/>
  <c r="B45" i="10"/>
  <c r="B42" i="5"/>
  <c r="B42" i="4"/>
  <c r="B42" i="7"/>
  <c r="B22" i="6"/>
  <c r="B45" i="6" s="1"/>
  <c r="B42" i="17"/>
  <c r="B42" i="12"/>
  <c r="B19" i="3"/>
  <c r="B22" i="7"/>
  <c r="B45" i="7" s="1"/>
  <c r="B41" i="15"/>
  <c r="B22" i="16" l="1"/>
  <c r="B45" i="16" s="1"/>
  <c r="B22" i="9"/>
  <c r="B45" i="9" s="1"/>
  <c r="B22" i="4"/>
  <c r="B45" i="4" s="1"/>
  <c r="B22" i="5"/>
  <c r="B45" i="5" s="1"/>
  <c r="B41" i="8"/>
  <c r="B42" i="8" s="1"/>
  <c r="B42" i="6"/>
  <c r="B42" i="15"/>
  <c r="B42" i="14"/>
  <c r="B22" i="14"/>
  <c r="B45" i="14" s="1"/>
  <c r="B18" i="3"/>
  <c r="B22" i="3" s="1"/>
  <c r="B45" i="3" s="1"/>
  <c r="B39" i="3"/>
  <c r="B42" i="11"/>
  <c r="B37" i="3"/>
  <c r="B41" i="3" l="1"/>
  <c r="B42" i="3" s="1"/>
</calcChain>
</file>

<file path=xl/sharedStrings.xml><?xml version="1.0" encoding="utf-8"?>
<sst xmlns="http://schemas.openxmlformats.org/spreadsheetml/2006/main" count="1230" uniqueCount="141">
  <si>
    <t xml:space="preserve">הוצאות ישירות שאינן מסוג עמלת ניהול חיצוני 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</si>
  <si>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</si>
  <si>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</si>
  <si>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</si>
  <si>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עמלות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</si>
  <si>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</si>
  <si>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</si>
  <si>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</si>
  <si>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</si>
  <si>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</si>
  <si>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</si>
  <si>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</si>
  <si>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</si>
  <si>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</si>
  <si>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8א ו-8ב)</t>
  </si>
  <si>
    <t>א. השווי המשוערך של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</si>
  <si>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- 1 או לתקופה אחרת לפי הענין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</si>
  <si>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</si>
  <si>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</si>
  <si>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- החלק מתשלום עמלת ניהול חיצוני שנגזר מתשואת הנכסים </t>
  </si>
  <si>
    <t>11.  סך הכל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</si>
  <si>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</si>
  <si>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</si>
  <si>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</si>
  <si>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</si>
  <si>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</si>
  <si>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סך תשלומים בגין השקעה בקרנות סל כאשר 75 אחוזים לפחות מנכסי הקרן הם נכסים שלא הונפקו במדינת ישראל ואינם נסחרים או מוחזקים בה</t>
  </si>
  <si>
    <t>ז.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</si>
  <si>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</si>
  <si>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</si>
  <si>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</si>
  <si>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</si>
  <si>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עמלת ניהול חיצוני בפועל (סעיף 13 פחות סעיף 12)</t>
  </si>
  <si>
    <t>15.א. סכום שהוחזר לחוסכים  </t>
  </si>
  <si>
    <t>15.ב. שיעור עמלת ניהול חיצוני בפועל לאחר החזר (חלוקה של התוצאה של סעיף 11 בניכוי סעיף 15א, בסעיף 8ב.)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</si>
  <si>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</si>
  <si>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</si>
  <si>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</si>
  <si>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לצורך חישוב שיעור עלות שנתית צפויה</t>
  </si>
  <si>
    <t>18. שיעור מגבלת עמלת ניהול חיצוני שהמשקיע המוסדי הצהיר עליה בהתאם לתקנה 2א לתקנות הוצאות ישירות עבור שנת הכספים הבאה+ 1 XX20</t>
  </si>
  <si>
    <t>19. De: שיעור הוצאות ישירות (סכום של סעיף 9 וסעיף 18)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</si>
  <si>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</si>
  <si>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</si>
  <si>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לתגמולים ולפיצויים- מסלול מניות- מספר באוצר 863</t>
  </si>
  <si>
    <t>אלפי ₪</t>
  </si>
  <si>
    <t>מגדל לתגמולים ולפיצויים- מסלול לבני 50 ומטה- מספר באוצר 9779</t>
  </si>
  <si>
    <t>מגדל לתגמולים ולפיצויים- מסלול לבני 50 עד 60- מספר באוצר 9780</t>
  </si>
  <si>
    <t>מגדל לתגמולים ולפיצויים- מסלול לבני 60 ומעלה- מספר באוצר 9781</t>
  </si>
  <si>
    <t>מגדל לתגמולים ולפיצויים- מסלול משולב סחיר- מספר באוצר 14229</t>
  </si>
  <si>
    <t>מגדל לתגמולים ולפיצויים- מסלול עוקב מדדים- גמיש- מספר באוצר 14228</t>
  </si>
  <si>
    <t>מגדל לתגמולים ולפיצויים- מסלול עוקב מדדי אג"ח- מספר באוצר 15454</t>
  </si>
  <si>
    <t>מגדל לתגמולים ולפיצויים- מסלול מניות סחיר- מספר באוצר 15453</t>
  </si>
  <si>
    <t>מגדל לתגמולים ולפיצויים- מסלול הלכה- מספר באוצר 15452</t>
  </si>
  <si>
    <t>מגדל לתגמולים ולפיצויים- מסלול עוקב מדדי מניות- מספר באוצר 15055</t>
  </si>
  <si>
    <t>מגדל לתגמולים ולפיצויים- מצרפי (מספרים באוצר- 858, 859,  863, 8012, 9779, 9780, 9781, 13565, 14229, 14228, 15055, 15452, 15453, 15453)</t>
  </si>
  <si>
    <t>מגדל לתגמולים ולפיצויים- מסלול אג"ח ממשלות- מספר באוצר 859</t>
  </si>
  <si>
    <t>מגדל לתגמולים ולפיצויים- מסלול כספי (שקלי)- מספר באוצר 858</t>
  </si>
  <si>
    <t>מגדל לתגמולים ולפיצויים- מסלול אשראי ואג"ח- מספר באוצר 8012</t>
  </si>
  <si>
    <t>מגדל לתגמולים ולפיצויים- מסלול עוקב מדד S&amp;P500- מספר באוצר 13565</t>
  </si>
  <si>
    <t>ברוקארז'- עמלות קנייה ומכירה בגין ביצוע עסקאות בניירות ערך סחירים</t>
  </si>
  <si>
    <t>צדדים קשורים</t>
  </si>
  <si>
    <t/>
  </si>
  <si>
    <t>צדדים שאינם קשורים</t>
  </si>
  <si>
    <t>אחר</t>
  </si>
  <si>
    <t>LEUMI</t>
  </si>
  <si>
    <t>סך עמלות ברוקראז'</t>
  </si>
  <si>
    <t>עמלות קסטודיאן</t>
  </si>
  <si>
    <t>לאומי</t>
  </si>
  <si>
    <t>מזרחי</t>
  </si>
  <si>
    <t>דיסקונט</t>
  </si>
  <si>
    <t>פועלים</t>
  </si>
  <si>
    <t>סך עמלות קסטודיאן</t>
  </si>
  <si>
    <t>הוצאה הנובעת מהשקעה בניירות ערך לא סחירים או ממתן הלוואה</t>
  </si>
  <si>
    <t>אחרים</t>
  </si>
  <si>
    <t>גוף 2</t>
  </si>
  <si>
    <t>גוף 3</t>
  </si>
  <si>
    <t>סך הוצאות הנובעות מהשקעה בניירות ערך לא סחירים או ממתן הלוואה</t>
  </si>
  <si>
    <t>הוצאה הנובעת מהשקעה בזכויות מקרקעין</t>
  </si>
  <si>
    <t>גוף 1</t>
  </si>
  <si>
    <t>גוף 4</t>
  </si>
  <si>
    <t>גוף 5</t>
  </si>
  <si>
    <t>גוף 6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</si>
  <si>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</si>
  <si>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</si>
  <si>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</si>
  <si>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FRT</t>
  </si>
  <si>
    <t>WTAX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</si>
  <si>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</si>
  <si>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</si>
  <si>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</si>
  <si>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</si>
  <si>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</si>
  <si>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</si>
  <si>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</si>
  <si>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</si>
  <si>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</si>
  <si>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</si>
  <si>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</si>
  <si>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</si>
  <si>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</si>
  <si>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</si>
  <si>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</si>
  <si>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</si>
  <si>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</si>
  <si>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</si>
  <si>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</si>
  <si>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</si>
  <si>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</si>
  <si>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</si>
  <si>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 בע"מ</t>
  </si>
  <si>
    <t>מיטב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</si>
  <si>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</si>
  <si>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</si>
  <si>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BlackRock Inc Ireland</t>
  </si>
  <si>
    <t>State Street Global Advisors</t>
  </si>
  <si>
    <t>AMUNDI INVESTMENT SOLUTIONS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</si>
  <si>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</si>
  <si>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</si>
  <si>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</si>
  <si>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</si>
  <si>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</si>
  <si>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Moneda International</t>
  </si>
  <si>
    <t>AWI-ASH WO INDIA OPP FD-DUSD</t>
  </si>
  <si>
    <t>GOLDMAN SACHS GROUP INC</t>
  </si>
  <si>
    <t>M&amp;G Investments</t>
  </si>
  <si>
    <t>KOTAK</t>
  </si>
  <si>
    <t>Cheyne Capital</t>
  </si>
  <si>
    <t>SCHRODER INVESTMENTS (LUX)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</si>
  <si>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</si>
  <si>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</si>
  <si>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</si>
  <si>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</si>
  <si>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</si>
  <si>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</si>
  <si>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</si>
  <si>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</si>
  <si>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</si>
  <si>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עמודה1</t>
  </si>
  <si>
    <t>ריק במקור</t>
  </si>
  <si>
    <t>עמודה2</t>
  </si>
  <si>
    <t>עמודה3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</si>
</sst>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* #,##0_ ;_ * \-#,##0_ ;_ * &quot;-&quot;??_ ;_ @_ "/>
    <numFmt numFmtId="166" formatCode=";;;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color theme="1"/>
      <name val="Arial"/>
      <family val="2"/>
      <scheme val="minor"/>
    </font>
    <font>
      <b/>
      <u/>
      <sz val="8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8"/>
      <color theme="1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name val="Arial"/>
      <family val="2"/>
    </font>
    <font>
      <sz val="11"/>
      <color rgb="FFFF000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wrapText="1"/>
    </xf>
    <xf numFmtId="0" fontId="3" fillId="0" borderId="0"/>
  </cellStyleXfs>
  <cellXfs count="67">
    <xf numFmtId="0" fontId="0" fillId="0" borderId="0" xfId="0"/>
    <xf numFmtId="0" fontId="5" fillId="0" borderId="0" xfId="0" applyFont="1"/>
    <xf numFmtId="0" fontId="6" fillId="2" borderId="1" xfId="4" applyFont="1" applyFill="1" applyBorder="1" applyAlignment="1">
      <alignment horizontal="center" vertical="center"/>
    </xf>
    <xf numFmtId="165" fontId="4" fillId="2" borderId="4" xfId="1" applyNumberFormat="1" applyFont="1" applyFill="1" applyBorder="1" applyProtection="1"/>
    <xf numFmtId="165" fontId="4" fillId="4" borderId="4" xfId="1" applyNumberFormat="1" applyFont="1" applyFill="1" applyBorder="1" applyProtection="1"/>
    <xf numFmtId="10" fontId="4" fillId="4" borderId="4" xfId="2" applyNumberFormat="1" applyFont="1" applyFill="1" applyBorder="1" applyProtection="1"/>
    <xf numFmtId="38" fontId="4" fillId="4" borderId="4" xfId="4" applyNumberFormat="1" applyFont="1" applyFill="1" applyBorder="1"/>
    <xf numFmtId="10" fontId="4" fillId="4" borderId="5" xfId="2" applyNumberFormat="1" applyFont="1" applyFill="1" applyBorder="1" applyProtection="1"/>
    <xf numFmtId="0" fontId="8" fillId="0" borderId="0" xfId="0" applyFont="1"/>
    <xf numFmtId="38" fontId="4" fillId="2" borderId="4" xfId="4" applyNumberFormat="1" applyFont="1" applyFill="1" applyBorder="1" applyAlignment="1">
      <alignment horizontal="right" indent="1" readingOrder="2"/>
    </xf>
    <xf numFmtId="38" fontId="4" fillId="2" borderId="4" xfId="4" applyNumberFormat="1" applyFont="1" applyFill="1" applyBorder="1" applyAlignment="1">
      <alignment horizontal="right" indent="3" readingOrder="2"/>
    </xf>
    <xf numFmtId="38" fontId="9" fillId="2" borderId="2" xfId="4" applyNumberFormat="1" applyFont="1" applyFill="1" applyBorder="1" applyAlignment="1">
      <alignment horizontal="right" readingOrder="2"/>
    </xf>
    <xf numFmtId="0" fontId="10" fillId="0" borderId="0" xfId="0" applyFont="1"/>
    <xf numFmtId="0" fontId="11" fillId="0" borderId="0" xfId="0" applyFont="1"/>
    <xf numFmtId="14" fontId="11" fillId="0" borderId="0" xfId="1" applyNumberFormat="1" applyFont="1" applyFill="1" applyAlignment="1" applyProtection="1">
      <alignment horizontal="right"/>
    </xf>
    <xf numFmtId="0" fontId="13" fillId="0" borderId="0" xfId="0" applyFont="1" applyAlignment="1">
      <alignment horizontal="right"/>
    </xf>
    <xf numFmtId="3" fontId="7" fillId="3" borderId="6" xfId="3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165" fontId="0" fillId="0" borderId="0" xfId="0" applyNumberFormat="1"/>
    <xf numFmtId="10" fontId="4" fillId="5" borderId="4" xfId="2" applyNumberFormat="1" applyFont="1" applyFill="1" applyBorder="1" applyProtection="1"/>
    <xf numFmtId="49" fontId="0" fillId="0" borderId="0" xfId="0" applyNumberFormat="1" applyAlignment="1">
      <alignment horizontal="right" readingOrder="2"/>
    </xf>
    <xf numFmtId="165" fontId="0" fillId="0" borderId="0" xfId="1" applyNumberFormat="1" applyFont="1"/>
    <xf numFmtId="49" fontId="12" fillId="6" borderId="8" xfId="0" applyNumberFormat="1" applyFont="1" applyFill="1" applyBorder="1" applyAlignment="1">
      <alignment horizontal="right" readingOrder="2"/>
    </xf>
    <xf numFmtId="49" fontId="12" fillId="6" borderId="0" xfId="0" applyNumberFormat="1" applyFont="1" applyFill="1" applyAlignment="1">
      <alignment horizontal="right" readingOrder="2"/>
    </xf>
    <xf numFmtId="165" fontId="0" fillId="6" borderId="9" xfId="1" applyNumberFormat="1" applyFont="1" applyFill="1" applyBorder="1"/>
    <xf numFmtId="0" fontId="0" fillId="6" borderId="10" xfId="0" applyFill="1" applyBorder="1" applyAlignment="1">
      <alignment horizontal="right" readingOrder="2"/>
    </xf>
    <xf numFmtId="49" fontId="0" fillId="6" borderId="11" xfId="0" applyNumberFormat="1" applyFill="1" applyBorder="1" applyAlignment="1">
      <alignment horizontal="right" readingOrder="2"/>
    </xf>
    <xf numFmtId="165" fontId="0" fillId="0" borderId="12" xfId="1" applyNumberFormat="1" applyFont="1" applyBorder="1"/>
    <xf numFmtId="49" fontId="0" fillId="6" borderId="0" xfId="0" applyNumberFormat="1" applyFill="1" applyAlignment="1">
      <alignment horizontal="right" readingOrder="2"/>
    </xf>
    <xf numFmtId="49" fontId="12" fillId="6" borderId="10" xfId="0" applyNumberFormat="1" applyFont="1" applyFill="1" applyBorder="1" applyAlignment="1">
      <alignment horizontal="right" readingOrder="2"/>
    </xf>
    <xf numFmtId="0" fontId="14" fillId="0" borderId="0" xfId="0" applyFont="1"/>
    <xf numFmtId="49" fontId="1" fillId="6" borderId="10" xfId="0" applyNumberFormat="1" applyFont="1" applyFill="1" applyBorder="1" applyAlignment="1">
      <alignment horizontal="right" readingOrder="2"/>
    </xf>
    <xf numFmtId="0" fontId="12" fillId="6" borderId="8" xfId="0" applyFont="1" applyFill="1" applyBorder="1" applyAlignment="1">
      <alignment horizontal="right" readingOrder="2"/>
    </xf>
    <xf numFmtId="0" fontId="12" fillId="6" borderId="10" xfId="0" applyFont="1" applyFill="1" applyBorder="1" applyAlignment="1">
      <alignment horizontal="right" readingOrder="2"/>
    </xf>
    <xf numFmtId="49" fontId="12" fillId="6" borderId="13" xfId="0" applyNumberFormat="1" applyFont="1" applyFill="1" applyBorder="1" applyAlignment="1">
      <alignment horizontal="right" readingOrder="2"/>
    </xf>
    <xf numFmtId="165" fontId="0" fillId="0" borderId="14" xfId="1" applyNumberFormat="1" applyFont="1" applyBorder="1"/>
    <xf numFmtId="49" fontId="12" fillId="0" borderId="0" xfId="0" applyNumberFormat="1" applyFont="1" applyAlignment="1">
      <alignment horizontal="right" readingOrder="2"/>
    </xf>
    <xf numFmtId="165" fontId="0" fillId="0" borderId="12" xfId="0" applyNumberFormat="1" applyBorder="1"/>
    <xf numFmtId="165" fontId="14" fillId="0" borderId="0" xfId="1" applyNumberFormat="1" applyFont="1"/>
    <xf numFmtId="49" fontId="12" fillId="6" borderId="15" xfId="0" applyNumberFormat="1" applyFont="1" applyFill="1" applyBorder="1" applyAlignment="1">
      <alignment horizontal="right" readingOrder="2"/>
    </xf>
    <xf numFmtId="165" fontId="0" fillId="0" borderId="17" xfId="1" applyNumberFormat="1" applyFont="1" applyBorder="1"/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38" fontId="9" fillId="2" borderId="2" xfId="4" applyNumberFormat="1" applyFont="1" applyFill="1" applyBorder="1" applyAlignment="1"/>
    <xf numFmtId="165" fontId="4" fillId="2" borderId="4" xfId="1" applyNumberFormat="1" applyFont="1" applyFill="1" applyBorder="1" applyAlignment="1" applyProtection="1"/>
    <xf numFmtId="166" fontId="4" fillId="2" borderId="3" xfId="4" applyNumberFormat="1" applyFont="1" applyFill="1" applyBorder="1" applyAlignment="1"/>
    <xf numFmtId="166" fontId="4" fillId="2" borderId="2" xfId="4" applyNumberFormat="1" applyFont="1" applyFill="1" applyBorder="1"/>
    <xf numFmtId="49" fontId="12" fillId="6" borderId="8" xfId="0" applyNumberFormat="1" applyFont="1" applyFill="1" applyBorder="1" applyAlignment="1"/>
    <xf numFmtId="166" fontId="0" fillId="0" borderId="0" xfId="0" applyNumberFormat="1" applyAlignment="1"/>
    <xf numFmtId="166" fontId="12" fillId="6" borderId="0" xfId="0" applyNumberFormat="1" applyFont="1" applyFill="1" applyAlignment="1"/>
    <xf numFmtId="166" fontId="0" fillId="6" borderId="9" xfId="1" applyNumberFormat="1" applyFont="1" applyFill="1" applyBorder="1"/>
    <xf numFmtId="166" fontId="0" fillId="0" borderId="0" xfId="0" applyNumberFormat="1"/>
    <xf numFmtId="166" fontId="0" fillId="6" borderId="0" xfId="0" applyNumberFormat="1" applyFill="1" applyAlignment="1">
      <alignment horizontal="right" readingOrder="2"/>
    </xf>
    <xf numFmtId="166" fontId="0" fillId="6" borderId="11" xfId="0" applyNumberFormat="1" applyFill="1" applyBorder="1" applyAlignment="1">
      <alignment horizontal="right" readingOrder="2"/>
    </xf>
    <xf numFmtId="166" fontId="0" fillId="6" borderId="8" xfId="0" applyNumberFormat="1" applyFill="1" applyBorder="1" applyAlignment="1">
      <alignment horizontal="right" readingOrder="2"/>
    </xf>
    <xf numFmtId="166" fontId="0" fillId="0" borderId="12" xfId="1" applyNumberFormat="1" applyFont="1" applyBorder="1"/>
    <xf numFmtId="166" fontId="12" fillId="6" borderId="10" xfId="0" applyNumberFormat="1" applyFont="1" applyFill="1" applyBorder="1" applyAlignment="1">
      <alignment horizontal="right" readingOrder="2"/>
    </xf>
    <xf numFmtId="166" fontId="0" fillId="7" borderId="12" xfId="1" applyNumberFormat="1" applyFont="1" applyFill="1" applyBorder="1"/>
    <xf numFmtId="166" fontId="12" fillId="6" borderId="8" xfId="0" applyNumberFormat="1" applyFont="1" applyFill="1" applyBorder="1" applyAlignment="1">
      <alignment horizontal="right" readingOrder="2"/>
    </xf>
    <xf numFmtId="166" fontId="0" fillId="0" borderId="9" xfId="1" applyNumberFormat="1" applyFont="1" applyBorder="1"/>
    <xf numFmtId="166" fontId="12" fillId="6" borderId="13" xfId="0" applyNumberFormat="1" applyFont="1" applyFill="1" applyBorder="1" applyAlignment="1">
      <alignment horizontal="right" readingOrder="2"/>
    </xf>
    <xf numFmtId="0" fontId="12" fillId="6" borderId="10" xfId="0" applyFont="1" applyFill="1" applyBorder="1" applyAlignment="1"/>
    <xf numFmtId="49" fontId="0" fillId="6" borderId="11" xfId="0" applyNumberFormat="1" applyFill="1" applyBorder="1" applyAlignment="1"/>
    <xf numFmtId="166" fontId="0" fillId="6" borderId="0" xfId="0" applyNumberFormat="1" applyFill="1" applyAlignment="1"/>
    <xf numFmtId="166" fontId="0" fillId="6" borderId="9" xfId="0" applyNumberFormat="1" applyFill="1" applyBorder="1"/>
    <xf numFmtId="166" fontId="0" fillId="6" borderId="12" xfId="0" applyNumberFormat="1" applyFill="1" applyBorder="1"/>
    <xf numFmtId="166" fontId="0" fillId="6" borderId="16" xfId="0" applyNumberFormat="1" applyFill="1" applyBorder="1" applyAlignment="1">
      <alignment horizontal="right" readingOrder="2"/>
    </xf>
  </cellXfs>
  <cellStyles count="5">
    <cellStyle name="Comma" xfId="1" builtinId="3"/>
    <cellStyle name="Normal" xfId="0" builtinId="0"/>
    <cellStyle name="Normal 3" xfId="4" xr:uid="{0CF98F52-CDCB-4B47-8A92-B81795A0CE2F}"/>
    <cellStyle name="Normal_11" xfId="3" xr:uid="{B60A6DF5-2517-44FF-AC49-971A4A352DCA}"/>
    <cellStyle name="Percent" xfId="2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_ * #,##0_ ;_ * \-#,##0_ ;_ * &quot;-&quot;??_ ;_ @_ "/>
      <border diagonalUp="0" diagonalDown="0">
        <left style="dashed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0C870F-8C92-427D-8E84-F89969601B2C}" name="TitleRegion1.a4.b45.1" displayName="TitleRegion1.a4.b45.1" ref="A4:B45" totalsRowShown="0">
  <autoFilter ref="A4:B45" xr:uid="{D80C870F-8C92-427D-8E84-F89969601B2C}">
    <filterColumn colId="0" hiddenButton="1"/>
    <filterColumn colId="1" hiddenButton="1"/>
  </autoFilter>
  <tableColumns count="2">
    <tableColumn id="1" xr3:uid="{389F51A7-FD77-41A5-82BC-6ACC87F6CDC2}" name="עמודה1" dataDxfId="38" dataCellStyle="Normal 3"/>
    <tableColumn id="2" xr3:uid="{8B688BD6-C4A4-4EDB-8256-75D69AF409AC}" name="אלפי ₪" dataDxfId="37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06AE4A-2F5D-464F-B853-6B542084D726}" name="TitleRegion1.a4.b45.1" displayName="TitleRegion1.a4.b45.1_" ref="A4:B45" totalsRowShown="0">
  <autoFilter ref="A4:B45" xr:uid="{0306AE4A-2F5D-464F-B853-6B542084D726}">
    <filterColumn colId="0" hiddenButton="1"/>
    <filterColumn colId="1" hiddenButton="1"/>
  </autoFilter>
  <tableColumns count="2">
    <tableColumn id="1" xr3:uid="{7F08021E-94E3-433D-9FBE-4BE140F3528F}" name="עמודה1" dataDxfId="36" dataCellStyle="Normal 3"/>
    <tableColumn id="2" xr3:uid="{CBF4E986-17D4-4EEC-B065-CDC1CC2FEECD}" name="אלפי ₪" dataDxfId="35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1A21A4-4E62-4609-9C68-9B387CB24E71}" name="TitleRegion1.a4.b45.1" displayName="_TitleRegion1.a4.b45.1" ref="A4:B45" totalsRowShown="0">
  <autoFilter ref="A4:B45" xr:uid="{071A21A4-4E62-4609-9C68-9B387CB24E71}">
    <filterColumn colId="0" hiddenButton="1"/>
    <filterColumn colId="1" hiddenButton="1"/>
  </autoFilter>
  <tableColumns count="2">
    <tableColumn id="1" xr3:uid="{E3093BFA-6EC2-4619-8A57-B8A59A589405}" name="עמודה1" dataDxfId="34" dataCellStyle="Normal 3"/>
    <tableColumn id="2" xr3:uid="{19969635-9F6D-432B-A543-991A13F66D62}" name="אלפי ₪" dataDxfId="33" dataCellStyle="Percent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FA1A4F-CEFE-4BAA-B351-07C8E1F5EBAF}" name="TitleRegion1.a4.b45.1" displayName="_TitleRegion1.a4.b45.1_1" ref="A4:B45" totalsRowShown="0">
  <autoFilter ref="A4:B45" xr:uid="{1DFA1A4F-CEFE-4BAA-B351-07C8E1F5EBAF}">
    <filterColumn colId="0" hiddenButton="1"/>
    <filterColumn colId="1" hiddenButton="1"/>
  </autoFilter>
  <tableColumns count="2">
    <tableColumn id="1" xr3:uid="{0A3560BF-5778-4698-BC68-16E9471B80D6}" name="עמודה1" dataDxfId="32" dataCellStyle="Normal 3"/>
    <tableColumn id="2" xr3:uid="{6379E2AE-821D-4EF9-AEDB-3F55272F1C8A}" name="אלפי ₪" dataDxfId="31" dataCellStyle="Percent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C083C3-9D98-49BA-BF35-D06AC0B74C17}" name="TitleRegion1.a4.b45.1" displayName="_TitleRegion1.a4.b45.1_2" ref="A4:B45" totalsRowShown="0">
  <autoFilter ref="A4:B45" xr:uid="{F8C083C3-9D98-49BA-BF35-D06AC0B74C17}">
    <filterColumn colId="0" hiddenButton="1"/>
    <filterColumn colId="1" hiddenButton="1"/>
  </autoFilter>
  <tableColumns count="2">
    <tableColumn id="1" xr3:uid="{8513E404-E150-4E1D-839F-772E73C5EC54}" name="עמודה1" dataDxfId="30" dataCellStyle="Normal 3"/>
    <tableColumn id="2" xr3:uid="{B3D90188-41DA-481C-A5E3-F4883EDC25EE}" name="אלפי ₪" dataDxfId="29" dataCellStyle="Percent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38A43C-A11A-476C-A617-22FC39A2B10A}" name="TitleRegion1.a4.b45.1" displayName="_TitleRegion1.a4.b45.1_3" ref="A4:B45" totalsRowShown="0">
  <autoFilter ref="A4:B45" xr:uid="{AD38A43C-A11A-476C-A617-22FC39A2B10A}">
    <filterColumn colId="0" hiddenButton="1"/>
    <filterColumn colId="1" hiddenButton="1"/>
  </autoFilter>
  <tableColumns count="2">
    <tableColumn id="1" xr3:uid="{B3C0EB22-60B0-4BDE-84EE-D44F071B64B5}" name="עמודה1" dataDxfId="28" dataCellStyle="Normal 3"/>
    <tableColumn id="2" xr3:uid="{699552F6-758A-4DFE-AE8D-8D648DCF78C7}" name="אלפי ₪" dataDxfId="27" dataCellStyle="Percent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B73F43-7390-4CBB-8B0C-265DBFA2A847}" name="TitleRegion1.a4.b45.1" displayName="_TitleRegion1.a4.b45.1_4" ref="A4:B45" totalsRowShown="0">
  <autoFilter ref="A4:B45" xr:uid="{68B73F43-7390-4CBB-8B0C-265DBFA2A847}">
    <filterColumn colId="0" hiddenButton="1"/>
    <filterColumn colId="1" hiddenButton="1"/>
  </autoFilter>
  <tableColumns count="2">
    <tableColumn id="1" xr3:uid="{4F91752F-6177-434D-B30F-CC58551E8DFD}" name="עמודה1" dataDxfId="26" dataCellStyle="Normal 3"/>
    <tableColumn id="2" xr3:uid="{5DF5F5DC-B92A-4443-9685-E332CF159C1E}" name="אלפי ₪" dataDxfId="25" dataCellStyle="Percent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F771E2B-89F3-4775-9452-E0C8C086E6E0}" name="TitleRegion1.a4.b45.1" displayName="_TitleRegion1.a4.b45.1_5" ref="A4:B45" totalsRowShown="0">
  <autoFilter ref="A4:B45" xr:uid="{4F771E2B-89F3-4775-9452-E0C8C086E6E0}">
    <filterColumn colId="0" hiddenButton="1"/>
    <filterColumn colId="1" hiddenButton="1"/>
  </autoFilter>
  <tableColumns count="2">
    <tableColumn id="1" xr3:uid="{8B73F252-9C02-4F73-A7D9-CA6D3F5EB803}" name="עמודה1" dataDxfId="24" dataCellStyle="Normal 3"/>
    <tableColumn id="2" xr3:uid="{351D258F-819C-4785-A229-BBD29EA83A1E}" name="אלפי ₪" dataDxfId="23" dataCellStyle="Percent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E16DFC6-91F3-4098-BAED-6EBE40BCA67C}" name="TitleRegion1.a4.b45.1" displayName="_TitleRegion1.a4.b45.1_6" ref="A4:B45" totalsRowShown="0">
  <autoFilter ref="A4:B45" xr:uid="{6E16DFC6-91F3-4098-BAED-6EBE40BCA67C}">
    <filterColumn colId="0" hiddenButton="1"/>
    <filterColumn colId="1" hiddenButton="1"/>
  </autoFilter>
  <tableColumns count="2">
    <tableColumn id="1" xr3:uid="{B28C3229-0A5D-442B-9B71-1FF3CA018EB8}" name="עמודה1" dataDxfId="22" dataCellStyle="Normal 3"/>
    <tableColumn id="2" xr3:uid="{A0BD9C50-1420-4F79-9CFC-4DA72311E0D8}" name="אלפי ₪" dataDxfId="21" dataCellStyle="Percent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24FB99D-366D-4F82-A508-562EE3E91056}" name="TitleRegion1.a4.b45.1" displayName="_TitleRegion1.a4.b45.1_7" ref="A4:B45" totalsRowShown="0">
  <autoFilter ref="A4:B45" xr:uid="{A24FB99D-366D-4F82-A508-562EE3E91056}">
    <filterColumn colId="0" hiddenButton="1"/>
    <filterColumn colId="1" hiddenButton="1"/>
  </autoFilter>
  <tableColumns count="2">
    <tableColumn id="1" xr3:uid="{0152CB7B-C19B-4840-AE4D-D505BDA792D1}" name="עמודה1" dataDxfId="20" dataCellStyle="Normal 3"/>
    <tableColumn id="2" xr3:uid="{4A0AFE3E-54AF-4AB4-B86A-4032A9AC7F00}" name="אלפי ₪" dataDxfId="19" dataCellStyle="Percent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9667F2A-9440-4551-B260-742154BAD196}" name="TitleRegion1.a4.b45.1" displayName="_TitleRegion1.a4.b45.1_8" ref="A4:B45" totalsRowShown="0">
  <autoFilter ref="A4:B45" xr:uid="{A9667F2A-9440-4551-B260-742154BAD196}">
    <filterColumn colId="0" hiddenButton="1"/>
    <filterColumn colId="1" hiddenButton="1"/>
  </autoFilter>
  <tableColumns count="2">
    <tableColumn id="1" xr3:uid="{CA5B5B0A-7132-4D47-8B13-0BA2A3791F06}" name="עמודה1" dataDxfId="18" dataCellStyle="Normal 3"/>
    <tableColumn id="2" xr3:uid="{BDDC3620-A2B9-4153-8EE1-0333EC052CB4}" name="אלפי ₪" dataDxfId="17" dataCellStyle="Percent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5C9778-CCC5-4F09-887A-422E124C1656}" name="TitleRegion1.a4.b45.1" displayName="_TitleRegion1.a4.b45.1_9" ref="A4:B45" totalsRowShown="0">
  <autoFilter ref="A4:B45" xr:uid="{125C9778-CCC5-4F09-887A-422E124C1656}">
    <filterColumn colId="0" hiddenButton="1"/>
    <filterColumn colId="1" hiddenButton="1"/>
  </autoFilter>
  <tableColumns count="2">
    <tableColumn id="1" xr3:uid="{280589C5-07B1-4144-818A-C2C95C161851}" name="עמודה1" dataDxfId="16" dataCellStyle="Normal 3"/>
    <tableColumn id="2" xr3:uid="{D785869E-BA73-44CE-87EF-BD85C1ABC261}" name="אלפי ₪" dataDxfId="15" dataCellStyle="Percent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2FABF5A-1D0F-4DC8-A010-090E7A02EE7E}" name="TitleRegion1.a4.b45.1" displayName="_TitleRegion1.a4.b45.1_10" ref="A4:B45" totalsRowShown="0">
  <autoFilter ref="A4:B45" xr:uid="{D2FABF5A-1D0F-4DC8-A010-090E7A02EE7E}">
    <filterColumn colId="0" hiddenButton="1"/>
    <filterColumn colId="1" hiddenButton="1"/>
  </autoFilter>
  <tableColumns count="2">
    <tableColumn id="1" xr3:uid="{F25C195F-0435-4178-8527-265F00AFDD40}" name="עמודה1" dataDxfId="14" dataCellStyle="Normal 3"/>
    <tableColumn id="2" xr3:uid="{099400AC-9257-4A81-B0F7-051F2E1D8513}" name="אלפי ₪" dataDxfId="13" dataCellStyle="Percent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FB43B6-7BF3-4777-9BA3-B721C6030186}" name="TitleRegion1.a4.b45.1" displayName="_TitleRegion1.a4.b45.1_11" ref="A4:B45" totalsRowShown="0">
  <autoFilter ref="A4:B45" xr:uid="{99FB43B6-7BF3-4777-9BA3-B721C6030186}">
    <filterColumn colId="0" hiddenButton="1"/>
    <filterColumn colId="1" hiddenButton="1"/>
  </autoFilter>
  <tableColumns count="2">
    <tableColumn id="1" xr3:uid="{5BF4F2EA-F6BA-4578-ABBF-32342B935E73}" name="עמודה1" dataDxfId="12" dataCellStyle="Normal 3"/>
    <tableColumn id="2" xr3:uid="{09DF8EEC-7910-4C14-A5DF-140CB0F6DEDC}" name="אלפי ₪" dataDxfId="11" dataCellStyle="Percent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848CE94-41D9-4CF9-9EB5-A780976776AC}" name="TitleRegion1.a4.b45.1" displayName="_TitleRegion1.a4.b45.1_12" ref="A4:B45" totalsRowShown="0">
  <autoFilter ref="A4:B45" xr:uid="{0848CE94-41D9-4CF9-9EB5-A780976776AC}">
    <filterColumn colId="0" hiddenButton="1"/>
    <filterColumn colId="1" hiddenButton="1"/>
  </autoFilter>
  <tableColumns count="2">
    <tableColumn id="1" xr3:uid="{E3AC7167-01AA-46DB-83FA-4BB9C0439A9A}" name="עמודה1" dataDxfId="10" dataCellStyle="Normal 3"/>
    <tableColumn id="2" xr3:uid="{00805E41-3AA6-4A77-BF80-1ED5D90EAFEC}" name="אלפי ₪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4AFFDAC-8956-4FC1-A08A-176C01B7B57E}" name="TitleRegion1.a4.d73.1" displayName="TitleRegion1.a4.d73.1" ref="A4:D73" totalsRowShown="0">
  <autoFilter ref="A4:D73" xr:uid="{14AFFDAC-8956-4FC1-A08A-176C01B7B57E}">
    <filterColumn colId="0" hiddenButton="1"/>
    <filterColumn colId="1" hiddenButton="1"/>
    <filterColumn colId="2" hiddenButton="1"/>
    <filterColumn colId="3" hiddenButton="1"/>
  </autoFilter>
  <tableColumns count="4">
    <tableColumn id="1" xr3:uid="{400FAD99-8E4D-418F-98C2-44265662C595}" name="עמודה1"/>
    <tableColumn id="2" xr3:uid="{097519BE-D1F2-49E9-84CC-AC38682C238A}" name="עמודה2"/>
    <tableColumn id="3" xr3:uid="{19893F7D-B6AB-4B72-B28E-CFDC1C5D1114}" name="עמודה3"/>
    <tableColumn id="4" xr3:uid="{348A2E2E-9E65-40FD-92A6-9912ECD1C5F7}" name="אלפי ₪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D481155-0196-4D5B-A83C-C7551CAB4EAB}" name="TitleRegion1.a4.d108.1" displayName="TitleRegion1.a4.d108.1" ref="A4:D108" totalsRowShown="0">
  <autoFilter ref="A4:D108" xr:uid="{AD481155-0196-4D5B-A83C-C7551CAB4EAB}">
    <filterColumn colId="0" hiddenButton="1"/>
    <filterColumn colId="1" hiddenButton="1"/>
    <filterColumn colId="2" hiddenButton="1"/>
    <filterColumn colId="3" hiddenButton="1"/>
  </autoFilter>
  <tableColumns count="4">
    <tableColumn id="1" xr3:uid="{4AE3A3FF-E1F1-4B3C-8014-B875A316C8E6}" name="עמודה1"/>
    <tableColumn id="2" xr3:uid="{43C76778-4F15-4269-9E05-DCF94D9E6E44}" name="עמודה2"/>
    <tableColumn id="3" xr3:uid="{984CDE52-AE04-4AFF-88AF-A4201B640B74}" name="עמודה3" dataDxfId="9"/>
    <tableColumn id="4" xr3:uid="{194E63BD-2979-498E-A5B1-723C050F5CFD}" name="אלפי ₪" dataDxfId="8" dataCellStyle="Comma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771D-A6EA-4FC6-9634-AAAA56E3E214}">
  <dimension ref="A1:AZ45"/>
  <sheetViews>
    <sheetView rightToLeft="1" workbookViewId="0">
      <selection activeCell="A18" sqref="A18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43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103.64610114396822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103.64610114396822</v>
      </c>
    </row>
    <row r="9" spans="1:2" ht="15" x14ac:dyDescent="0.25">
      <c r="A9" s="9" t="s">
        <v>4</v>
      </c>
      <c r="B9" s="3">
        <f>SUM(B10:B11)</f>
        <v>1.3916594324101101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1.3916594324101101</v>
      </c>
    </row>
    <row r="12" spans="1:2" ht="15" x14ac:dyDescent="0.25">
      <c r="A12" s="9" t="s">
        <v>7</v>
      </c>
      <c r="B12" s="3">
        <f>SUM(B13:B14)</f>
        <v>0.41263743457654994</v>
      </c>
    </row>
    <row r="13" spans="1:2" ht="15" x14ac:dyDescent="0.25">
      <c r="A13" s="10" t="s">
        <v>8</v>
      </c>
      <c r="B13" s="4">
        <v>0.41263743457654994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135.77167228498917</v>
      </c>
    </row>
    <row r="16" spans="1:2" ht="15" x14ac:dyDescent="0.25">
      <c r="A16" s="9" t="s">
        <v>11</v>
      </c>
      <c r="B16" s="4">
        <v>0.61823523019259996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241.84030552613663</v>
      </c>
    </row>
    <row r="19" spans="1:2" ht="15" x14ac:dyDescent="0.25">
      <c r="A19" s="9" t="s">
        <v>14</v>
      </c>
      <c r="B19" s="4">
        <f>(B20+B21)/2</f>
        <v>393034.5</v>
      </c>
    </row>
    <row r="20" spans="1:2" ht="15" x14ac:dyDescent="0.25">
      <c r="A20" s="10" t="s">
        <v>15</v>
      </c>
      <c r="B20" s="4">
        <v>474345</v>
      </c>
    </row>
    <row r="21" spans="1:2" ht="15" x14ac:dyDescent="0.25">
      <c r="A21" s="10" t="s">
        <v>16</v>
      </c>
      <c r="B21" s="4">
        <v>311724</v>
      </c>
    </row>
    <row r="22" spans="1:2" ht="15" x14ac:dyDescent="0.25">
      <c r="A22" s="9" t="s">
        <v>17</v>
      </c>
      <c r="B22" s="5">
        <f>B18/B19</f>
        <v>6.1531571789788585E-4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17.426164332695468</v>
      </c>
    </row>
    <row r="25" spans="1:2" ht="15" x14ac:dyDescent="0.25">
      <c r="A25" s="9" t="s">
        <v>20</v>
      </c>
      <c r="B25" s="3">
        <f>SUM(B26:B34)</f>
        <v>175.54646310008448</v>
      </c>
    </row>
    <row r="26" spans="1:2" ht="15" x14ac:dyDescent="0.25">
      <c r="A26" s="10" t="s">
        <v>21</v>
      </c>
      <c r="B26" s="4">
        <v>10.765521884021769</v>
      </c>
    </row>
    <row r="27" spans="1:2" ht="15" x14ac:dyDescent="0.25">
      <c r="A27" s="10" t="s">
        <v>22</v>
      </c>
      <c r="B27" s="4">
        <v>15.45397420895363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5.55626</v>
      </c>
    </row>
    <row r="31" spans="1:2" ht="15" x14ac:dyDescent="0.25">
      <c r="A31" s="10" t="s">
        <v>26</v>
      </c>
      <c r="B31" s="4">
        <v>121.49540288720301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19.671789021793256</v>
      </c>
    </row>
    <row r="34" spans="1:2" ht="15" x14ac:dyDescent="0.25">
      <c r="A34" s="10" t="s">
        <v>29</v>
      </c>
      <c r="B34" s="4">
        <v>2.6035150981128043</v>
      </c>
    </row>
    <row r="35" spans="1:2" ht="15" x14ac:dyDescent="0.25">
      <c r="A35" s="9" t="s">
        <v>30</v>
      </c>
      <c r="B35" s="5">
        <f>B25/B21</f>
        <v>5.6314708877110674E-4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4.3685291122889328E-4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5.6314708877110674E-4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417.38676862622111</v>
      </c>
    </row>
    <row r="42" spans="1:2" ht="15" x14ac:dyDescent="0.25">
      <c r="A42" s="9" t="s">
        <v>37</v>
      </c>
      <c r="B42" s="5">
        <f>B41/B19</f>
        <v>1.0619596209142483E-3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1.6153157178978859E-3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CFA00-A2A4-4419-976B-870E7B86AEFD}">
  <dimension ref="A1:AZ45"/>
  <sheetViews>
    <sheetView rightToLeft="1" workbookViewId="0">
      <selection activeCell="A10" sqref="A10"/>
    </sheetView>
  </sheetViews>
  <sheetFormatPr defaultColWidth="0" defaultRowHeight="14.25" zeroHeight="1" x14ac:dyDescent="0.2"/>
  <cols>
    <col min="1" max="1" width="125.5" style="8" bestFit="1" customWidth="1"/>
    <col min="2" max="2" width="9.125" style="1" bestFit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55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21.008079471590047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21.008079471590047</v>
      </c>
    </row>
    <row r="9" spans="1:2" ht="15" x14ac:dyDescent="0.25">
      <c r="A9" s="9" t="s">
        <v>4</v>
      </c>
      <c r="B9" s="3">
        <f>SUM(B10:B11)</f>
        <v>0.36437091223087997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0.36437091223087997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0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21.372450383820926</v>
      </c>
    </row>
    <row r="19" spans="1:2" ht="15" x14ac:dyDescent="0.25">
      <c r="A19" s="9" t="s">
        <v>14</v>
      </c>
      <c r="B19" s="4">
        <f>(B20+B21)/2</f>
        <v>67271.5</v>
      </c>
    </row>
    <row r="20" spans="1:2" ht="15" x14ac:dyDescent="0.25">
      <c r="A20" s="10" t="s">
        <v>15</v>
      </c>
      <c r="B20" s="4">
        <v>63714</v>
      </c>
    </row>
    <row r="21" spans="1:2" ht="15" x14ac:dyDescent="0.25">
      <c r="A21" s="10" t="s">
        <v>16</v>
      </c>
      <c r="B21" s="4">
        <v>70829</v>
      </c>
    </row>
    <row r="22" spans="1:2" ht="15" x14ac:dyDescent="0.25">
      <c r="A22" s="9" t="s">
        <v>17</v>
      </c>
      <c r="B22" s="5">
        <f>B18/B19</f>
        <v>3.1770438274486112E-4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0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0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0</v>
      </c>
    </row>
    <row r="36" spans="1:2" ht="15" x14ac:dyDescent="0.25">
      <c r="A36" s="9" t="s">
        <v>31</v>
      </c>
      <c r="B36" s="5">
        <v>2.0000000000000001E-4</v>
      </c>
    </row>
    <row r="37" spans="1:2" ht="15" x14ac:dyDescent="0.25">
      <c r="A37" s="9" t="s">
        <v>32</v>
      </c>
      <c r="B37" s="5">
        <f>B36-B35</f>
        <v>2.0000000000000001E-4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0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21.372450383820926</v>
      </c>
    </row>
    <row r="42" spans="1:2" ht="15" x14ac:dyDescent="0.25">
      <c r="A42" s="9" t="s">
        <v>37</v>
      </c>
      <c r="B42" s="5">
        <f>B41/B19</f>
        <v>3.1770438274486112E-4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2.0000000000000001E-4</v>
      </c>
    </row>
    <row r="45" spans="1:2" ht="15" x14ac:dyDescent="0.25">
      <c r="A45" s="9" t="s">
        <v>40</v>
      </c>
      <c r="B45" s="7">
        <f>B22+B44</f>
        <v>5.177043827448611E-4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A574-DD27-40A4-8D20-79C3CEA30F9A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125" style="1" bestFit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56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8.5661440461961398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8.5661440461961398</v>
      </c>
    </row>
    <row r="9" spans="1:2" ht="15" x14ac:dyDescent="0.25">
      <c r="A9" s="9" t="s">
        <v>4</v>
      </c>
      <c r="B9" s="3">
        <f>SUM(B10:B11)</f>
        <v>0.29806414618889998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0.29806414618889998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0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8.8642081923850391</v>
      </c>
    </row>
    <row r="19" spans="1:2" ht="15" x14ac:dyDescent="0.25">
      <c r="A19" s="9" t="s">
        <v>14</v>
      </c>
      <c r="B19" s="4">
        <f>(B20+B21)/2</f>
        <v>74001.5</v>
      </c>
    </row>
    <row r="20" spans="1:2" ht="15" x14ac:dyDescent="0.25">
      <c r="A20" s="10" t="s">
        <v>15</v>
      </c>
      <c r="B20" s="4">
        <v>79888</v>
      </c>
    </row>
    <row r="21" spans="1:2" ht="15" x14ac:dyDescent="0.25">
      <c r="A21" s="10" t="s">
        <v>16</v>
      </c>
      <c r="B21" s="4">
        <v>68115</v>
      </c>
    </row>
    <row r="22" spans="1:2" ht="15" x14ac:dyDescent="0.25">
      <c r="A22" s="9" t="s">
        <v>17</v>
      </c>
      <c r="B22" s="5">
        <f>B18/B19</f>
        <v>1.1978416913690991E-4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0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0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0</v>
      </c>
    </row>
    <row r="36" spans="1:2" ht="15" x14ac:dyDescent="0.25">
      <c r="A36" s="9" t="s">
        <v>31</v>
      </c>
      <c r="B36" s="5">
        <v>2.0000000000000001E-4</v>
      </c>
    </row>
    <row r="37" spans="1:2" ht="15" x14ac:dyDescent="0.25">
      <c r="A37" s="9" t="s">
        <v>32</v>
      </c>
      <c r="B37" s="5">
        <f>B36-B35</f>
        <v>2.0000000000000001E-4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0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8.8642081923850391</v>
      </c>
    </row>
    <row r="42" spans="1:2" ht="15" x14ac:dyDescent="0.25">
      <c r="A42" s="9" t="s">
        <v>37</v>
      </c>
      <c r="B42" s="5">
        <f>B41/B19</f>
        <v>1.1978416913690991E-4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2.0000000000000001E-4</v>
      </c>
    </row>
    <row r="45" spans="1:2" ht="15" x14ac:dyDescent="0.25">
      <c r="A45" s="9" t="s">
        <v>40</v>
      </c>
      <c r="B45" s="7">
        <f>B22+B44</f>
        <v>3.1978416913690992E-4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19CB-369A-4E24-A7F1-751068F47E8F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57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19.710115588693387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19.710115588693387</v>
      </c>
    </row>
    <row r="9" spans="1:2" ht="15" x14ac:dyDescent="0.25">
      <c r="A9" s="9" t="s">
        <v>4</v>
      </c>
      <c r="B9" s="3">
        <f>SUM(B10:B11)</f>
        <v>0.77470701951393006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0.77470701951393006</v>
      </c>
    </row>
    <row r="12" spans="1:2" ht="15" x14ac:dyDescent="0.25">
      <c r="A12" s="9" t="s">
        <v>7</v>
      </c>
      <c r="B12" s="3">
        <f>SUM(B13:B14)</f>
        <v>14.131390098311494</v>
      </c>
    </row>
    <row r="13" spans="1:2" ht="15" x14ac:dyDescent="0.25">
      <c r="A13" s="10" t="s">
        <v>8</v>
      </c>
      <c r="B13" s="4">
        <v>5.9241126598292411</v>
      </c>
    </row>
    <row r="14" spans="1:2" ht="15" x14ac:dyDescent="0.25">
      <c r="A14" s="10" t="s">
        <v>9</v>
      </c>
      <c r="B14" s="4">
        <v>8.2072774384822527</v>
      </c>
    </row>
    <row r="15" spans="1:2" ht="15" x14ac:dyDescent="0.25">
      <c r="A15" s="9" t="s">
        <v>10</v>
      </c>
      <c r="B15" s="4">
        <v>21.349320095710148</v>
      </c>
    </row>
    <row r="16" spans="1:2" ht="15" x14ac:dyDescent="0.25">
      <c r="A16" s="9" t="s">
        <v>11</v>
      </c>
      <c r="B16" s="4">
        <v>3.3664809212420002E-2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55.999197611441389</v>
      </c>
    </row>
    <row r="19" spans="1:2" ht="15" x14ac:dyDescent="0.25">
      <c r="A19" s="9" t="s">
        <v>14</v>
      </c>
      <c r="B19" s="4">
        <f>(B20+B21)/2</f>
        <v>137593</v>
      </c>
    </row>
    <row r="20" spans="1:2" ht="15" x14ac:dyDescent="0.25">
      <c r="A20" s="10" t="s">
        <v>15</v>
      </c>
      <c r="B20" s="4">
        <v>153692</v>
      </c>
    </row>
    <row r="21" spans="1:2" ht="15" x14ac:dyDescent="0.25">
      <c r="A21" s="10" t="s">
        <v>16</v>
      </c>
      <c r="B21" s="4">
        <v>121494</v>
      </c>
    </row>
    <row r="22" spans="1:2" ht="15" x14ac:dyDescent="0.25">
      <c r="A22" s="9" t="s">
        <v>17</v>
      </c>
      <c r="B22" s="5">
        <f>B18/B19</f>
        <v>4.0699161738926682E-4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19.994697068789577</v>
      </c>
    </row>
    <row r="25" spans="1:2" ht="15" x14ac:dyDescent="0.25">
      <c r="A25" s="9" t="s">
        <v>20</v>
      </c>
      <c r="B25" s="3">
        <f>SUM(B26:B34)</f>
        <v>74.063893424239794</v>
      </c>
    </row>
    <row r="26" spans="1:2" ht="15" x14ac:dyDescent="0.25">
      <c r="A26" s="10" t="s">
        <v>21</v>
      </c>
      <c r="B26" s="4">
        <v>4.5115839733253338E-2</v>
      </c>
    </row>
    <row r="27" spans="1:2" ht="15" x14ac:dyDescent="0.25">
      <c r="A27" s="10" t="s">
        <v>22</v>
      </c>
      <c r="B27" s="4">
        <v>66.038973450038128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0.33308999999999994</v>
      </c>
    </row>
    <row r="31" spans="1:2" ht="15" x14ac:dyDescent="0.25">
      <c r="A31" s="10" t="s">
        <v>26</v>
      </c>
      <c r="B31" s="4">
        <v>2.6846200693490396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4.9620940651193788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6.096094739183811E-4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3.9039052608161892E-4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6.096094739183811E-4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130.06309103568117</v>
      </c>
    </row>
    <row r="42" spans="1:2" ht="15" x14ac:dyDescent="0.25">
      <c r="A42" s="9" t="s">
        <v>37</v>
      </c>
      <c r="B42" s="5">
        <f>B41/B19</f>
        <v>9.4527404036310833E-4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1.4069916173892669E-3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89AC0-9C73-40C3-959B-78289517E685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8" bestFit="1" customWidth="1"/>
    <col min="2" max="2" width="11" style="1" bestFit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45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289.40565557809788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289.40565557809788</v>
      </c>
    </row>
    <row r="9" spans="1:2" ht="15" x14ac:dyDescent="0.25">
      <c r="A9" s="9" t="s">
        <v>4</v>
      </c>
      <c r="B9" s="3">
        <f>SUM(B10:B11)</f>
        <v>4.8833656824767502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4.8833656824767502</v>
      </c>
    </row>
    <row r="12" spans="1:2" ht="15" x14ac:dyDescent="0.25">
      <c r="A12" s="9" t="s">
        <v>7</v>
      </c>
      <c r="B12" s="3">
        <f>SUM(B13:B14)</f>
        <v>246.34294585721602</v>
      </c>
    </row>
    <row r="13" spans="1:2" ht="15" x14ac:dyDescent="0.25">
      <c r="A13" s="10" t="s">
        <v>8</v>
      </c>
      <c r="B13" s="4">
        <v>66.342945857216037</v>
      </c>
    </row>
    <row r="14" spans="1:2" ht="15" x14ac:dyDescent="0.25">
      <c r="A14" s="10" t="s">
        <v>9</v>
      </c>
      <c r="B14" s="4">
        <v>180</v>
      </c>
    </row>
    <row r="15" spans="1:2" ht="15" x14ac:dyDescent="0.25">
      <c r="A15" s="9" t="s">
        <v>10</v>
      </c>
      <c r="B15" s="4">
        <v>806.47675447734161</v>
      </c>
    </row>
    <row r="16" spans="1:2" ht="15" x14ac:dyDescent="0.25">
      <c r="A16" s="9" t="s">
        <v>11</v>
      </c>
      <c r="B16" s="4">
        <v>1.7213114608032998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1348.8300330559357</v>
      </c>
    </row>
    <row r="19" spans="1:2" ht="15" x14ac:dyDescent="0.25">
      <c r="A19" s="9" t="s">
        <v>14</v>
      </c>
      <c r="B19" s="4">
        <f>(B20+B21)/2</f>
        <v>1539757.5</v>
      </c>
    </row>
    <row r="20" spans="1:2" ht="15" x14ac:dyDescent="0.25">
      <c r="A20" s="10" t="s">
        <v>15</v>
      </c>
      <c r="B20" s="4">
        <v>1640894</v>
      </c>
    </row>
    <row r="21" spans="1:2" ht="15" x14ac:dyDescent="0.25">
      <c r="A21" s="10" t="s">
        <v>16</v>
      </c>
      <c r="B21" s="4">
        <v>1438621</v>
      </c>
    </row>
    <row r="22" spans="1:2" ht="15" x14ac:dyDescent="0.25">
      <c r="A22" s="9" t="s">
        <v>17</v>
      </c>
      <c r="B22" s="5">
        <f>B18/B19</f>
        <v>8.7600159963886239E-4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609.74725980351275</v>
      </c>
    </row>
    <row r="25" spans="1:2" ht="15" x14ac:dyDescent="0.25">
      <c r="A25" s="9" t="s">
        <v>20</v>
      </c>
      <c r="B25" s="3">
        <f>SUM(B26:B34)</f>
        <v>2816.897926778649</v>
      </c>
    </row>
    <row r="26" spans="1:2" ht="15" x14ac:dyDescent="0.25">
      <c r="A26" s="10" t="s">
        <v>21</v>
      </c>
      <c r="B26" s="4">
        <v>268.40355722774689</v>
      </c>
    </row>
    <row r="27" spans="1:2" ht="15" x14ac:dyDescent="0.25">
      <c r="A27" s="10" t="s">
        <v>22</v>
      </c>
      <c r="B27" s="4">
        <v>2109.9155622297176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19.945740000000001</v>
      </c>
    </row>
    <row r="31" spans="1:2" ht="15" x14ac:dyDescent="0.25">
      <c r="A31" s="10" t="s">
        <v>26</v>
      </c>
      <c r="B31" s="4">
        <v>285.45564999856418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74.113376530233865</v>
      </c>
    </row>
    <row r="34" spans="1:2" ht="15" x14ac:dyDescent="0.25">
      <c r="A34" s="10" t="s">
        <v>29</v>
      </c>
      <c r="B34" s="4">
        <v>59.064040792386123</v>
      </c>
    </row>
    <row r="35" spans="1:2" ht="15" x14ac:dyDescent="0.25">
      <c r="A35" s="9" t="s">
        <v>30</v>
      </c>
      <c r="B35" s="5">
        <f>B25/B21</f>
        <v>1.9580542246906232E-3</v>
      </c>
    </row>
    <row r="36" spans="1:2" ht="15" x14ac:dyDescent="0.25">
      <c r="A36" s="9" t="s">
        <v>31</v>
      </c>
      <c r="B36" s="5">
        <v>2.5000000000000001E-3</v>
      </c>
    </row>
    <row r="37" spans="1:2" ht="15" x14ac:dyDescent="0.25">
      <c r="A37" s="9" t="s">
        <v>32</v>
      </c>
      <c r="B37" s="5">
        <f>B36-B35</f>
        <v>5.4194577530937687E-4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1.9580542246906232E-3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4165.7279598345849</v>
      </c>
    </row>
    <row r="42" spans="1:2" ht="15" x14ac:dyDescent="0.25">
      <c r="A42" s="9" t="s">
        <v>37</v>
      </c>
      <c r="B42" s="5">
        <f>B41/B19</f>
        <v>2.7054441753552655E-3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2.7000000000000001E-3</v>
      </c>
    </row>
    <row r="45" spans="1:2" ht="15" x14ac:dyDescent="0.25">
      <c r="A45" s="9" t="s">
        <v>40</v>
      </c>
      <c r="B45" s="7">
        <f>B22+B44</f>
        <v>3.5760015996388625E-3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9B62-CB19-481F-8644-7C3A5E11FF5F}">
  <dimension ref="A1:AZ45"/>
  <sheetViews>
    <sheetView rightToLeft="1" workbookViewId="0">
      <selection activeCell="A16" sqref="A16"/>
    </sheetView>
  </sheetViews>
  <sheetFormatPr defaultColWidth="0" defaultRowHeight="14.25" zeroHeight="1" x14ac:dyDescent="0.2"/>
  <cols>
    <col min="1" max="1" width="125.5" style="8" bestFit="1" customWidth="1"/>
    <col min="2" max="2" width="11" style="1" bestFit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46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530.99259806683426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530.99259806683426</v>
      </c>
    </row>
    <row r="9" spans="1:2" ht="15" x14ac:dyDescent="0.25">
      <c r="A9" s="9" t="s">
        <v>4</v>
      </c>
      <c r="B9" s="3">
        <f>SUM(B10:B11)</f>
        <v>9.8374499408266391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9.8374499408266391</v>
      </c>
    </row>
    <row r="12" spans="1:2" ht="15" x14ac:dyDescent="0.25">
      <c r="A12" s="9" t="s">
        <v>7</v>
      </c>
      <c r="B12" s="3">
        <f>SUM(B13:B14)</f>
        <v>398.6969397326061</v>
      </c>
    </row>
    <row r="13" spans="1:2" ht="15" x14ac:dyDescent="0.25">
      <c r="A13" s="10" t="s">
        <v>8</v>
      </c>
      <c r="B13" s="4">
        <v>133.69693973260607</v>
      </c>
    </row>
    <row r="14" spans="1:2" ht="15" x14ac:dyDescent="0.25">
      <c r="A14" s="10" t="s">
        <v>9</v>
      </c>
      <c r="B14" s="4">
        <v>265</v>
      </c>
    </row>
    <row r="15" spans="1:2" ht="15" x14ac:dyDescent="0.25">
      <c r="A15" s="9" t="s">
        <v>10</v>
      </c>
      <c r="B15" s="4">
        <v>1408.339978176261</v>
      </c>
    </row>
    <row r="16" spans="1:2" ht="15" x14ac:dyDescent="0.25">
      <c r="A16" s="9" t="s">
        <v>11</v>
      </c>
      <c r="B16" s="4">
        <v>12.612496036090647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2360.4794619526187</v>
      </c>
    </row>
    <row r="19" spans="1:2" ht="15" x14ac:dyDescent="0.25">
      <c r="A19" s="9" t="s">
        <v>14</v>
      </c>
      <c r="B19" s="4">
        <f>(B20+B21)/2</f>
        <v>3083872.5</v>
      </c>
    </row>
    <row r="20" spans="1:2" ht="15" x14ac:dyDescent="0.25">
      <c r="A20" s="10" t="s">
        <v>15</v>
      </c>
      <c r="B20" s="4">
        <v>3313844</v>
      </c>
    </row>
    <row r="21" spans="1:2" ht="15" x14ac:dyDescent="0.25">
      <c r="A21" s="10" t="s">
        <v>16</v>
      </c>
      <c r="B21" s="4">
        <v>2853901</v>
      </c>
    </row>
    <row r="22" spans="1:2" ht="15" x14ac:dyDescent="0.25">
      <c r="A22" s="9" t="s">
        <v>17</v>
      </c>
      <c r="B22" s="5">
        <f>B18/B19</f>
        <v>7.65427060279768E-4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1410.3212727010466</v>
      </c>
    </row>
    <row r="25" spans="1:2" ht="15" x14ac:dyDescent="0.25">
      <c r="A25" s="9" t="s">
        <v>20</v>
      </c>
      <c r="B25" s="3">
        <f>SUM(B26:B34)</f>
        <v>6114.3571698519518</v>
      </c>
    </row>
    <row r="26" spans="1:2" ht="15" x14ac:dyDescent="0.25">
      <c r="A26" s="10" t="s">
        <v>21</v>
      </c>
      <c r="B26" s="4">
        <v>629.97695754049653</v>
      </c>
    </row>
    <row r="27" spans="1:2" ht="15" x14ac:dyDescent="0.25">
      <c r="A27" s="10" t="s">
        <v>22</v>
      </c>
      <c r="B27" s="4">
        <v>4661.0093946428633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33.303989999999999</v>
      </c>
    </row>
    <row r="31" spans="1:2" ht="15" x14ac:dyDescent="0.25">
      <c r="A31" s="10" t="s">
        <v>26</v>
      </c>
      <c r="B31" s="4">
        <v>467.9202196383207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151.4806159290514</v>
      </c>
    </row>
    <row r="34" spans="1:2" ht="15" x14ac:dyDescent="0.25">
      <c r="A34" s="10" t="s">
        <v>29</v>
      </c>
      <c r="B34" s="4">
        <v>170.66599210122064</v>
      </c>
    </row>
    <row r="35" spans="1:2" ht="15" x14ac:dyDescent="0.25">
      <c r="A35" s="9" t="s">
        <v>30</v>
      </c>
      <c r="B35" s="5">
        <f>B25/B21</f>
        <v>2.1424559470885471E-3</v>
      </c>
    </row>
    <row r="36" spans="1:2" ht="15" x14ac:dyDescent="0.25">
      <c r="A36" s="9" t="s">
        <v>31</v>
      </c>
      <c r="B36" s="5">
        <v>2.5000000000000001E-3</v>
      </c>
    </row>
    <row r="37" spans="1:2" ht="15" x14ac:dyDescent="0.25">
      <c r="A37" s="9" t="s">
        <v>32</v>
      </c>
      <c r="B37" s="5">
        <f>B36-B35</f>
        <v>3.57544052911453E-4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2.1424559470885471E-3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8474.8366318045701</v>
      </c>
    </row>
    <row r="42" spans="1:2" ht="15" x14ac:dyDescent="0.25">
      <c r="A42" s="9" t="s">
        <v>37</v>
      </c>
      <c r="B42" s="5">
        <f>B41/B19</f>
        <v>2.748115115590729E-3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2.7000000000000001E-3</v>
      </c>
    </row>
    <row r="45" spans="1:2" ht="15" x14ac:dyDescent="0.25">
      <c r="A45" s="9" t="s">
        <v>40</v>
      </c>
      <c r="B45" s="7">
        <f>B22+B44</f>
        <v>3.4654270602797682E-3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97FB-2761-402A-892D-AD6E29D320F3}">
  <dimension ref="A1:AZ45"/>
  <sheetViews>
    <sheetView rightToLeft="1" workbookViewId="0">
      <selection activeCell="A17" sqref="A17"/>
    </sheetView>
  </sheetViews>
  <sheetFormatPr defaultColWidth="0" defaultRowHeight="14.25" zeroHeight="1" x14ac:dyDescent="0.2"/>
  <cols>
    <col min="1" max="1" width="125.5" style="8" bestFit="1" customWidth="1"/>
    <col min="2" max="2" width="11" style="1" bestFit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47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275.95448981418548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275.95448981418548</v>
      </c>
    </row>
    <row r="9" spans="1:2" ht="15" x14ac:dyDescent="0.25">
      <c r="A9" s="9" t="s">
        <v>4</v>
      </c>
      <c r="B9" s="3">
        <f>SUM(B10:B11)</f>
        <v>11.631282861768549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11.631282861768549</v>
      </c>
    </row>
    <row r="12" spans="1:2" ht="15" x14ac:dyDescent="0.25">
      <c r="A12" s="9" t="s">
        <v>7</v>
      </c>
      <c r="B12" s="3">
        <f>SUM(B13:B14)</f>
        <v>228.28652749527274</v>
      </c>
    </row>
    <row r="13" spans="1:2" ht="15" x14ac:dyDescent="0.25">
      <c r="A13" s="10" t="s">
        <v>8</v>
      </c>
      <c r="B13" s="4">
        <v>67.577820737022279</v>
      </c>
    </row>
    <row r="14" spans="1:2" ht="15" x14ac:dyDescent="0.25">
      <c r="A14" s="10" t="s">
        <v>9</v>
      </c>
      <c r="B14" s="4">
        <v>160.70870675825046</v>
      </c>
    </row>
    <row r="15" spans="1:2" ht="15" x14ac:dyDescent="0.25">
      <c r="A15" s="9" t="s">
        <v>10</v>
      </c>
      <c r="B15" s="4">
        <v>682.9676419295962</v>
      </c>
    </row>
    <row r="16" spans="1:2" ht="15" x14ac:dyDescent="0.25">
      <c r="A16" s="9" t="s">
        <v>11</v>
      </c>
      <c r="B16" s="4">
        <v>0.71974684930085997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1199.5596889501237</v>
      </c>
    </row>
    <row r="19" spans="1:2" ht="15" x14ac:dyDescent="0.25">
      <c r="A19" s="9" t="s">
        <v>14</v>
      </c>
      <c r="B19" s="4">
        <f>(B20+B21)/2</f>
        <v>1626411</v>
      </c>
    </row>
    <row r="20" spans="1:2" ht="15" x14ac:dyDescent="0.25">
      <c r="A20" s="10" t="s">
        <v>15</v>
      </c>
      <c r="B20" s="4">
        <v>1816547</v>
      </c>
    </row>
    <row r="21" spans="1:2" ht="15" x14ac:dyDescent="0.25">
      <c r="A21" s="10" t="s">
        <v>16</v>
      </c>
      <c r="B21" s="4">
        <v>1436275</v>
      </c>
    </row>
    <row r="22" spans="1:2" ht="15" x14ac:dyDescent="0.25">
      <c r="A22" s="9" t="s">
        <v>17</v>
      </c>
      <c r="B22" s="5">
        <f>B18/B19</f>
        <v>7.3755015734037934E-4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545.90763021684756</v>
      </c>
    </row>
    <row r="25" spans="1:2" ht="15" x14ac:dyDescent="0.25">
      <c r="A25" s="9" t="s">
        <v>20</v>
      </c>
      <c r="B25" s="3">
        <f>SUM(B26:B34)</f>
        <v>2309.4379662838342</v>
      </c>
    </row>
    <row r="26" spans="1:2" ht="15" x14ac:dyDescent="0.25">
      <c r="A26" s="10" t="s">
        <v>21</v>
      </c>
      <c r="B26" s="4">
        <v>231.50868472481653</v>
      </c>
    </row>
    <row r="27" spans="1:2" ht="15" x14ac:dyDescent="0.25">
      <c r="A27" s="10" t="s">
        <v>22</v>
      </c>
      <c r="B27" s="4">
        <v>1818.8662905690503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8.5630299999999977</v>
      </c>
    </row>
    <row r="31" spans="1:2" ht="15" x14ac:dyDescent="0.25">
      <c r="A31" s="10" t="s">
        <v>26</v>
      </c>
      <c r="B31" s="4">
        <v>139.89386630072718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62.435830352962554</v>
      </c>
    </row>
    <row r="34" spans="1:2" ht="15" x14ac:dyDescent="0.25">
      <c r="A34" s="10" t="s">
        <v>29</v>
      </c>
      <c r="B34" s="4">
        <v>48.170264336277889</v>
      </c>
    </row>
    <row r="35" spans="1:2" ht="15" x14ac:dyDescent="0.25">
      <c r="A35" s="9" t="s">
        <v>30</v>
      </c>
      <c r="B35" s="5">
        <f>B25/B21</f>
        <v>1.6079357826905252E-3</v>
      </c>
    </row>
    <row r="36" spans="1:2" ht="15" x14ac:dyDescent="0.25">
      <c r="A36" s="9" t="s">
        <v>31</v>
      </c>
      <c r="B36" s="5">
        <v>2.5000000000000001E-3</v>
      </c>
    </row>
    <row r="37" spans="1:2" ht="15" x14ac:dyDescent="0.25">
      <c r="A37" s="9" t="s">
        <v>32</v>
      </c>
      <c r="B37" s="5">
        <f>B36-B35</f>
        <v>8.9206421730947481E-4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1.6079357826905252E-3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3508.9976552339576</v>
      </c>
    </row>
    <row r="42" spans="1:2" ht="15" x14ac:dyDescent="0.25">
      <c r="A42" s="9" t="s">
        <v>37</v>
      </c>
      <c r="B42" s="5">
        <f>B41/B19</f>
        <v>2.1575097901046893E-3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2.7000000000000001E-3</v>
      </c>
    </row>
    <row r="45" spans="1:2" ht="15" x14ac:dyDescent="0.25">
      <c r="A45" s="9" t="s">
        <v>40</v>
      </c>
      <c r="B45" s="7">
        <f>B22+B44</f>
        <v>3.4375501573403796E-3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9C8E-C124-42D4-BB34-6826A02F7401}">
  <dimension ref="A1:AZ45"/>
  <sheetViews>
    <sheetView rightToLeft="1" workbookViewId="0">
      <selection activeCell="A18" sqref="A18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58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325.21058241022371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325.21058241022371</v>
      </c>
    </row>
    <row r="9" spans="1:2" ht="15" x14ac:dyDescent="0.25">
      <c r="A9" s="9" t="s">
        <v>4</v>
      </c>
      <c r="B9" s="3">
        <f>SUM(B10:B11)</f>
        <v>0.35510529079652003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0.35510529079652003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0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325.56568770102024</v>
      </c>
    </row>
    <row r="19" spans="1:2" ht="15" x14ac:dyDescent="0.25">
      <c r="A19" s="9" t="s">
        <v>14</v>
      </c>
      <c r="B19" s="4">
        <f>(B20+B21)/2</f>
        <v>1072867</v>
      </c>
    </row>
    <row r="20" spans="1:2" ht="15" x14ac:dyDescent="0.25">
      <c r="A20" s="10" t="s">
        <v>15</v>
      </c>
      <c r="B20" s="4">
        <v>1589227</v>
      </c>
    </row>
    <row r="21" spans="1:2" ht="15" x14ac:dyDescent="0.25">
      <c r="A21" s="10" t="s">
        <v>16</v>
      </c>
      <c r="B21" s="4">
        <v>556507</v>
      </c>
    </row>
    <row r="22" spans="1:2" ht="15" x14ac:dyDescent="0.25">
      <c r="A22" s="9" t="s">
        <v>17</v>
      </c>
      <c r="B22" s="5">
        <f>B18/B19</f>
        <v>3.0345391152959337E-4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200.44535792417702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199.00682022280452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1.438537701372508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3.6018479178910064E-4</v>
      </c>
    </row>
    <row r="36" spans="1:2" ht="15" x14ac:dyDescent="0.25">
      <c r="A36" s="9" t="s">
        <v>31</v>
      </c>
      <c r="B36" s="5">
        <v>8.0000000000000004E-4</v>
      </c>
    </row>
    <row r="37" spans="1:2" ht="15" x14ac:dyDescent="0.25">
      <c r="A37" s="9" t="s">
        <v>32</v>
      </c>
      <c r="B37" s="5">
        <f>B36-B35</f>
        <v>4.398152082108994E-4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3.6018479178910064E-4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526.01104562519731</v>
      </c>
    </row>
    <row r="42" spans="1:2" ht="15" x14ac:dyDescent="0.25">
      <c r="A42" s="9" t="s">
        <v>37</v>
      </c>
      <c r="B42" s="5">
        <f>B41/B19</f>
        <v>4.9028541806691542E-4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5.9999999999999995E-4</v>
      </c>
    </row>
    <row r="45" spans="1:2" ht="15" x14ac:dyDescent="0.25">
      <c r="A45" s="9" t="s">
        <v>40</v>
      </c>
      <c r="B45" s="7">
        <f>B22+B44</f>
        <v>9.0345391152959337E-4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9A0C6-23EA-45D0-9DF6-A37BCA948613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8" bestFit="1" customWidth="1"/>
    <col min="2" max="2" width="9.125" style="1" bestFit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48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2.9438268426319198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2.9438268426319198</v>
      </c>
    </row>
    <row r="9" spans="1:2" ht="15" x14ac:dyDescent="0.25">
      <c r="A9" s="9" t="s">
        <v>4</v>
      </c>
      <c r="B9" s="3">
        <f>SUM(B10:B11)</f>
        <v>0.29204958931869007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0.29204958931869007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3.7981420551290497</v>
      </c>
    </row>
    <row r="16" spans="1:2" ht="15" x14ac:dyDescent="0.25">
      <c r="A16" s="9" t="s">
        <v>11</v>
      </c>
      <c r="B16" s="4">
        <v>5.5176982866000002E-4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7.0345702569083191</v>
      </c>
    </row>
    <row r="19" spans="1:2" ht="15" x14ac:dyDescent="0.25">
      <c r="A19" s="9" t="s">
        <v>14</v>
      </c>
      <c r="B19" s="4">
        <f>(B20+B21)/2</f>
        <v>24612.5</v>
      </c>
    </row>
    <row r="20" spans="1:2" ht="15" x14ac:dyDescent="0.25">
      <c r="A20" s="10" t="s">
        <v>15</v>
      </c>
      <c r="B20" s="4">
        <v>48489</v>
      </c>
    </row>
    <row r="21" spans="1:2" ht="15" x14ac:dyDescent="0.25">
      <c r="A21" s="10" t="s">
        <v>16</v>
      </c>
      <c r="B21" s="4">
        <v>736</v>
      </c>
    </row>
    <row r="22" spans="1:2" ht="15" x14ac:dyDescent="0.25">
      <c r="A22" s="9" t="s">
        <v>17</v>
      </c>
      <c r="B22" s="5">
        <f>B18/B19</f>
        <v>2.8581291038733646E-4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0.5610710531209121</v>
      </c>
    </row>
    <row r="25" spans="1:2" ht="15" x14ac:dyDescent="0.25">
      <c r="A25" s="9" t="s">
        <v>20</v>
      </c>
      <c r="B25" s="3">
        <f>SUM(B26:B34)</f>
        <v>3.2821670511670158</v>
      </c>
    </row>
    <row r="26" spans="1:2" ht="15" x14ac:dyDescent="0.25">
      <c r="A26" s="10" t="s">
        <v>21</v>
      </c>
      <c r="B26" s="4">
        <v>4.1804750263308335E-2</v>
      </c>
    </row>
    <row r="27" spans="1:2" ht="15" x14ac:dyDescent="0.25">
      <c r="A27" s="10" t="s">
        <v>22</v>
      </c>
      <c r="B27" s="4">
        <v>2.5039748992575002E-2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4.5200000000000032E-3</v>
      </c>
    </row>
    <row r="31" spans="1:2" ht="15" x14ac:dyDescent="0.25">
      <c r="A31" s="10" t="s">
        <v>26</v>
      </c>
      <c r="B31" s="4">
        <v>2.3820785515887208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0.82872400032241167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4.4594661021290973E-3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-3.4594661021290973E-3</v>
      </c>
    </row>
    <row r="38" spans="1:2" ht="15" x14ac:dyDescent="0.25">
      <c r="A38" s="9" t="s">
        <v>33</v>
      </c>
      <c r="B38" s="4">
        <v>2.6</v>
      </c>
    </row>
    <row r="39" spans="1:2" ht="15" x14ac:dyDescent="0.25">
      <c r="A39" s="9" t="s">
        <v>34</v>
      </c>
      <c r="B39" s="5">
        <f>(B25-B38)/B21</f>
        <v>9.2685740647692352E-4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7.7167373080753361</v>
      </c>
    </row>
    <row r="42" spans="1:2" ht="15" x14ac:dyDescent="0.25">
      <c r="A42" s="9" t="s">
        <v>37</v>
      </c>
      <c r="B42" s="5">
        <f>B41/B19</f>
        <v>3.1352919484308118E-4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1.2858129103873366E-3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81D5-72D9-4E83-A37C-1D01C27F1C17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125" style="1" bestFit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49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398.54653557139665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398.54653557139665</v>
      </c>
    </row>
    <row r="9" spans="1:2" ht="15" x14ac:dyDescent="0.25">
      <c r="A9" s="9" t="s">
        <v>4</v>
      </c>
      <c r="B9" s="3">
        <f>SUM(B10:B11)</f>
        <v>0.74511364999939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0.74511364999939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1499.7510712523099</v>
      </c>
    </row>
    <row r="16" spans="1:2" ht="15" x14ac:dyDescent="0.25">
      <c r="A16" s="9" t="s">
        <v>11</v>
      </c>
      <c r="B16" s="4">
        <v>3.4419999999999999E-2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1899.0771404737059</v>
      </c>
    </row>
    <row r="19" spans="1:2" ht="15" x14ac:dyDescent="0.25">
      <c r="A19" s="9" t="s">
        <v>14</v>
      </c>
      <c r="B19" s="4">
        <f>(B20+B21)/2</f>
        <v>443763</v>
      </c>
    </row>
    <row r="20" spans="1:2" ht="15" x14ac:dyDescent="0.25">
      <c r="A20" s="10" t="s">
        <v>15</v>
      </c>
      <c r="B20" s="4">
        <v>537745</v>
      </c>
    </row>
    <row r="21" spans="1:2" ht="15" x14ac:dyDescent="0.25">
      <c r="A21" s="10" t="s">
        <v>16</v>
      </c>
      <c r="B21" s="4">
        <f>5579+344202</f>
        <v>349781</v>
      </c>
    </row>
    <row r="22" spans="1:2" ht="15" x14ac:dyDescent="0.25">
      <c r="A22" s="9" t="s">
        <v>17</v>
      </c>
      <c r="B22" s="5">
        <f>B18/B19</f>
        <v>4.2794850865748293E-3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564.41377258827617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0.11821000000000005</v>
      </c>
    </row>
    <row r="31" spans="1:2" ht="15" x14ac:dyDescent="0.25">
      <c r="A31" s="10" t="s">
        <v>26</v>
      </c>
      <c r="B31" s="4">
        <v>533.97671149619691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30.318851092079328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1.6136204441872949E-3</v>
      </c>
    </row>
    <row r="36" spans="1:2" ht="15" x14ac:dyDescent="0.25">
      <c r="A36" s="9" t="s">
        <v>31</v>
      </c>
      <c r="B36" s="5">
        <v>1.2999999999999999E-3</v>
      </c>
    </row>
    <row r="37" spans="1:2" ht="15" x14ac:dyDescent="0.25">
      <c r="A37" s="9" t="s">
        <v>32</v>
      </c>
      <c r="B37" s="5">
        <f>B36-B35</f>
        <v>-3.1362044418729493E-4</v>
      </c>
    </row>
    <row r="38" spans="1:2" ht="15" x14ac:dyDescent="0.25">
      <c r="A38" s="9" t="s">
        <v>33</v>
      </c>
      <c r="B38" s="4">
        <v>115</v>
      </c>
    </row>
    <row r="39" spans="1:2" ht="15" x14ac:dyDescent="0.25">
      <c r="A39" s="9" t="s">
        <v>34</v>
      </c>
      <c r="B39" s="5">
        <f>(B25-B38)/B21</f>
        <v>1.2848432950568389E-3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2348.4909130619822</v>
      </c>
    </row>
    <row r="42" spans="1:2" ht="15" x14ac:dyDescent="0.25">
      <c r="A42" s="9" t="s">
        <v>37</v>
      </c>
      <c r="B42" s="5">
        <f>B41/B19</f>
        <v>5.2922188489395961E-3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2.3E-3</v>
      </c>
    </row>
    <row r="45" spans="1:2" ht="15" x14ac:dyDescent="0.25">
      <c r="A45" s="9" t="s">
        <v>40</v>
      </c>
      <c r="B45" s="7">
        <f>B22+B44</f>
        <v>6.5794850865748293E-3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7578-390D-48D2-816A-B9F5C78DB68F}">
  <dimension ref="A1:AZ45"/>
  <sheetViews>
    <sheetView rightToLeft="1" workbookViewId="0">
      <selection activeCell="A17" sqref="A17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53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20.243900201957604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20.243900201957604</v>
      </c>
    </row>
    <row r="9" spans="1:2" ht="15" x14ac:dyDescent="0.25">
      <c r="A9" s="9" t="s">
        <v>4</v>
      </c>
      <c r="B9" s="3">
        <f>SUM(B10:B11)</f>
        <v>0.31348237379759003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0.31348237379759003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69.28434108657811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89.841723662333294</v>
      </c>
    </row>
    <row r="19" spans="1:2" ht="15" x14ac:dyDescent="0.25">
      <c r="A19" s="9" t="s">
        <v>14</v>
      </c>
      <c r="B19" s="4">
        <f>(B20+B21)/2</f>
        <v>109897.5</v>
      </c>
    </row>
    <row r="20" spans="1:2" ht="15" x14ac:dyDescent="0.25">
      <c r="A20" s="10" t="s">
        <v>15</v>
      </c>
      <c r="B20" s="4">
        <v>180306</v>
      </c>
    </row>
    <row r="21" spans="1:2" ht="15" x14ac:dyDescent="0.25">
      <c r="A21" s="10" t="s">
        <v>16</v>
      </c>
      <c r="B21" s="4">
        <v>39489</v>
      </c>
    </row>
    <row r="22" spans="1:2" ht="15" x14ac:dyDescent="0.25">
      <c r="A22" s="9" t="s">
        <v>17</v>
      </c>
      <c r="B22" s="5">
        <f>B18/B19</f>
        <v>8.1750470813561084E-4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27.129646858839291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27.129646858839291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6.8701782417481558E-4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3.1298217582518444E-4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6.8701782417481558E-4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116.97137052117259</v>
      </c>
    </row>
    <row r="42" spans="1:2" ht="15" x14ac:dyDescent="0.25">
      <c r="A42" s="9" t="s">
        <v>37</v>
      </c>
      <c r="B42" s="5">
        <f>B41/B19</f>
        <v>1.0643678930018661E-3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1.5E-3</v>
      </c>
    </row>
    <row r="45" spans="1:2" ht="15" x14ac:dyDescent="0.25">
      <c r="A45" s="9" t="s">
        <v>40</v>
      </c>
      <c r="B45" s="7">
        <f>B22+B44</f>
        <v>2.3175047081356107E-3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F70A-6A32-4FCF-894F-79FFA971AA71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625" style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52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0.23884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0.23884</v>
      </c>
    </row>
    <row r="9" spans="1:2" ht="15" x14ac:dyDescent="0.25">
      <c r="A9" s="9" t="s">
        <v>4</v>
      </c>
      <c r="B9" s="3">
        <f>SUM(B10:B11)</f>
        <v>4.2932373797590004E-2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4.2932373797590004E-2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4.5500000000000002E-3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0.28632237379759001</v>
      </c>
    </row>
    <row r="19" spans="1:2" ht="15" x14ac:dyDescent="0.25">
      <c r="A19" s="9" t="s">
        <v>14</v>
      </c>
      <c r="B19" s="4">
        <f>(B20+B21)/2</f>
        <v>425</v>
      </c>
    </row>
    <row r="20" spans="1:2" ht="15" x14ac:dyDescent="0.25">
      <c r="A20" s="10" t="s">
        <v>15</v>
      </c>
      <c r="B20" s="4">
        <v>425</v>
      </c>
    </row>
    <row r="21" spans="1:2" ht="15" x14ac:dyDescent="0.25">
      <c r="A21" s="10" t="s">
        <v>16</v>
      </c>
      <c r="B21" s="4">
        <v>425</v>
      </c>
    </row>
    <row r="22" spans="1:2" ht="15" x14ac:dyDescent="0.25">
      <c r="A22" s="9" t="s">
        <v>17</v>
      </c>
      <c r="B22" s="5">
        <f>B18/B19</f>
        <v>6.7369970305315296E-4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4.9299999999999995E-3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4.9299999999999995E-3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1.1599999999999999E-5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9.8839999999999996E-4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1.1599999999999999E-5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0.29125237379759</v>
      </c>
    </row>
    <row r="42" spans="1:2" ht="15" x14ac:dyDescent="0.25">
      <c r="A42" s="9" t="s">
        <v>37</v>
      </c>
      <c r="B42" s="5">
        <f>B41/B19</f>
        <v>6.8529970305315291E-4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1.6736997030531529E-3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D6648-CE09-4315-86A2-0E0CFE0BAFE4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8" bestFit="1" customWidth="1"/>
    <col min="2" max="2" width="9.625" style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51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0.59385756605690021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0.59385756605690021</v>
      </c>
    </row>
    <row r="9" spans="1:2" ht="15" x14ac:dyDescent="0.25">
      <c r="A9" s="9" t="s">
        <v>4</v>
      </c>
      <c r="B9" s="3">
        <f>SUM(B10:B11)</f>
        <v>5.5092373797590001E-2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5.5092373797590001E-2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0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0.64894993985449023</v>
      </c>
    </row>
    <row r="19" spans="1:2" ht="15" x14ac:dyDescent="0.25">
      <c r="A19" s="9" t="s">
        <v>14</v>
      </c>
      <c r="B19" s="4">
        <f>(B20+B21)/2</f>
        <v>7887</v>
      </c>
    </row>
    <row r="20" spans="1:2" ht="15" x14ac:dyDescent="0.25">
      <c r="A20" s="10" t="s">
        <v>15</v>
      </c>
      <c r="B20" s="4">
        <v>7887</v>
      </c>
    </row>
    <row r="21" spans="1:2" ht="15" x14ac:dyDescent="0.25">
      <c r="A21" s="10" t="s">
        <v>16</v>
      </c>
      <c r="B21" s="4">
        <v>7887</v>
      </c>
    </row>
    <row r="22" spans="1:2" ht="15" x14ac:dyDescent="0.25">
      <c r="A22" s="9" t="s">
        <v>17</v>
      </c>
      <c r="B22" s="5">
        <f>B18/B19</f>
        <v>8.2280961056737696E-5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1.4021822148255E-2</v>
      </c>
    </row>
    <row r="26" spans="1:2" ht="15" x14ac:dyDescent="0.25">
      <c r="A26" s="10" t="s">
        <v>21</v>
      </c>
      <c r="B26" s="4">
        <v>8.7692896149975004E-3</v>
      </c>
    </row>
    <row r="27" spans="1:2" ht="15" x14ac:dyDescent="0.25">
      <c r="A27" s="10" t="s">
        <v>22</v>
      </c>
      <c r="B27" s="4">
        <v>5.2525325332574997E-3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0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1.7778397550722708E-6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9.9822216024492779E-4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1.7778397550722708E-6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0.66297176200274521</v>
      </c>
    </row>
    <row r="42" spans="1:2" ht="15" x14ac:dyDescent="0.25">
      <c r="A42" s="9" t="s">
        <v>37</v>
      </c>
      <c r="B42" s="5">
        <f>B41/B19</f>
        <v>8.4058800811809972E-5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1.0822809610567378E-3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332E5-1ADA-48E6-9679-AE4754E625BE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625" style="1" customWidth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50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0.1729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0.1729</v>
      </c>
    </row>
    <row r="9" spans="1:2" ht="15" x14ac:dyDescent="0.25">
      <c r="A9" s="9" t="s">
        <v>4</v>
      </c>
      <c r="B9" s="3">
        <f>SUM(B10:B11)</f>
        <v>5.0592373797590004E-2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5.0592373797590004E-2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8.4700000000000001E-3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B17+B16+B15+B12+B9+B6</f>
        <v>0.23196237379758999</v>
      </c>
    </row>
    <row r="19" spans="1:2" ht="15" x14ac:dyDescent="0.25">
      <c r="A19" s="9" t="s">
        <v>14</v>
      </c>
      <c r="B19" s="4">
        <f>(B20+B21)/2</f>
        <v>582</v>
      </c>
    </row>
    <row r="20" spans="1:2" ht="15" x14ac:dyDescent="0.25">
      <c r="A20" s="10" t="s">
        <v>15</v>
      </c>
      <c r="B20" s="4">
        <v>582</v>
      </c>
    </row>
    <row r="21" spans="1:2" ht="15" x14ac:dyDescent="0.25">
      <c r="A21" s="10" t="s">
        <v>16</v>
      </c>
      <c r="B21" s="4">
        <v>582</v>
      </c>
    </row>
    <row r="22" spans="1:2" ht="15" x14ac:dyDescent="0.25">
      <c r="A22" s="9" t="s">
        <v>17</v>
      </c>
      <c r="B22" s="5">
        <f>B18/B19</f>
        <v>3.9856077972094499E-4</v>
      </c>
    </row>
    <row r="23" spans="1:2" ht="15" x14ac:dyDescent="0.25">
      <c r="A23" s="11" t="s">
        <v>18</v>
      </c>
      <c r="B23" s="46" t="s">
        <v>138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1.0110000000000001E-2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1.0110000000000001E-2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1.7371134020618557E-5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9.8262886597938145E-4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1.7371134020618557E-5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0.24207237379759</v>
      </c>
    </row>
    <row r="42" spans="1:2" ht="15" x14ac:dyDescent="0.25">
      <c r="A42" s="9" t="s">
        <v>37</v>
      </c>
      <c r="B42" s="5">
        <f>B41/B19</f>
        <v>4.1593191374156356E-4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5">
        <v>3.0000000000000001E-3</v>
      </c>
    </row>
    <row r="45" spans="1:2" ht="15" x14ac:dyDescent="0.25">
      <c r="A45" s="9" t="s">
        <v>40</v>
      </c>
      <c r="B45" s="7">
        <f>B22+B44</f>
        <v>3.3985607797209451E-3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6D05-C634-4D0B-A5A4-AC4E4A0A0D17}">
  <dimension ref="A1:AZ45"/>
  <sheetViews>
    <sheetView rightToLeft="1" tabSelected="1" workbookViewId="0">
      <selection activeCell="C1" sqref="C1:C1048576"/>
    </sheetView>
  </sheetViews>
  <sheetFormatPr defaultColWidth="0" defaultRowHeight="14.25" zeroHeight="1" x14ac:dyDescent="0.2"/>
  <cols>
    <col min="1" max="1" width="125.5" style="8" bestFit="1" customWidth="1"/>
    <col min="2" max="2" width="9.125" style="1" bestFit="1" customWidth="1"/>
    <col min="3" max="3" width="9.875" hidden="1"/>
    <col min="53" max="16384" width="9" hidden="1"/>
  </cols>
  <sheetData>
    <row r="1" spans="1:2" ht="15" x14ac:dyDescent="0.25">
      <c r="A1" s="12" t="s">
        <v>41</v>
      </c>
    </row>
    <row r="2" spans="1:2" x14ac:dyDescent="0.2">
      <c r="A2" s="13" t="s">
        <v>42</v>
      </c>
      <c r="B2" s="14">
        <v>45657</v>
      </c>
    </row>
    <row r="3" spans="1:2" ht="32.25" thickBot="1" x14ac:dyDescent="0.3">
      <c r="A3" s="17" t="s">
        <v>54</v>
      </c>
    </row>
    <row r="4" spans="1:2" ht="15.75" x14ac:dyDescent="0.2">
      <c r="A4" s="2" t="s">
        <v>137</v>
      </c>
      <c r="B4" s="16" t="s">
        <v>44</v>
      </c>
    </row>
    <row r="5" spans="1:2" ht="15" x14ac:dyDescent="0.25">
      <c r="A5" s="43" t="s">
        <v>0</v>
      </c>
      <c r="B5" s="45" t="s">
        <v>138</v>
      </c>
    </row>
    <row r="6" spans="1:2" ht="15" x14ac:dyDescent="0.25">
      <c r="A6" s="9" t="s">
        <v>1</v>
      </c>
      <c r="B6" s="44">
        <f>SUM(B7:B8)</f>
        <v>1997.2336263018321</v>
      </c>
    </row>
    <row r="7" spans="1:2" ht="15" x14ac:dyDescent="0.25">
      <c r="A7" s="10" t="s">
        <v>2</v>
      </c>
      <c r="B7" s="4">
        <f>'863'!B7+'859'!B7+'858'!B7+'8012'!B7+'9779'!B7+'9780'!B7+'9781'!B7+'13565'!B7+'14229'!B7+'14228'!B7+'15055'!B7+'15452'!B7+'15453'!B7+'15454'!B7</f>
        <v>0</v>
      </c>
    </row>
    <row r="8" spans="1:2" ht="15" x14ac:dyDescent="0.25">
      <c r="A8" s="10" t="s">
        <v>3</v>
      </c>
      <c r="B8" s="4">
        <f>'863'!B8+'859'!B8+'858'!B8+'8012'!B8+'9779'!B8+'9780'!B8+'9781'!B8+'13565'!B8+'14229'!B8+'14228'!B8+'15055'!B8+'15452'!B8+'15453'!B8+'15454'!B8</f>
        <v>1997.2336263018321</v>
      </c>
    </row>
    <row r="9" spans="1:2" ht="15" x14ac:dyDescent="0.25">
      <c r="A9" s="9" t="s">
        <v>4</v>
      </c>
      <c r="B9" s="3">
        <f>SUM(B10:B11)</f>
        <v>31.035268020720714</v>
      </c>
    </row>
    <row r="10" spans="1:2" ht="15" x14ac:dyDescent="0.25">
      <c r="A10" s="10" t="s">
        <v>5</v>
      </c>
      <c r="B10" s="4">
        <f>'863'!B10+'859'!B10+'858'!B10+'8012'!B10+'9779'!B10+'9780'!B10+'9781'!B10+'13565'!B10+'14229'!B10+'14228'!B10+'15055'!B10+'15452'!B10+'15453'!B10+'15454'!B10</f>
        <v>0</v>
      </c>
    </row>
    <row r="11" spans="1:2" ht="15" x14ac:dyDescent="0.25">
      <c r="A11" s="10" t="s">
        <v>6</v>
      </c>
      <c r="B11" s="4">
        <f>'863'!B11+'859'!B11+'858'!B11+'8012'!B11+'9779'!B11+'9780'!B11+'9781'!B11+'13565'!B11+'14229'!B11+'14228'!B11+'15055'!B11+'15452'!B11+'15453'!B11+'15454'!B11</f>
        <v>31.035268020720714</v>
      </c>
    </row>
    <row r="12" spans="1:2" ht="15" x14ac:dyDescent="0.25">
      <c r="A12" s="9" t="s">
        <v>7</v>
      </c>
      <c r="B12" s="3">
        <f>SUM(B13:B14)</f>
        <v>887.87044061798292</v>
      </c>
    </row>
    <row r="13" spans="1:2" ht="15" x14ac:dyDescent="0.25">
      <c r="A13" s="10" t="s">
        <v>8</v>
      </c>
      <c r="B13" s="4">
        <f>'863'!B13+'859'!B13+'858'!B13+'8012'!B13+'9779'!B13+'9780'!B13+'9781'!B13+'13565'!B13+'14229'!B13+'14228'!B13+'15055'!B13+'15452'!B13+'15453'!B13+'15454'!B13</f>
        <v>273.95445642125014</v>
      </c>
    </row>
    <row r="14" spans="1:2" ht="15" x14ac:dyDescent="0.25">
      <c r="A14" s="10" t="s">
        <v>9</v>
      </c>
      <c r="B14" s="4">
        <f>'863'!B14+'859'!B14+'858'!B14+'8012'!B14+'9779'!B14+'9780'!B14+'9781'!B14+'13565'!B14+'14229'!B14+'14228'!B14+'15055'!B14+'15452'!B14+'15453'!B14+'15454'!B14</f>
        <v>613.91598419673278</v>
      </c>
    </row>
    <row r="15" spans="1:2" ht="15" x14ac:dyDescent="0.25">
      <c r="A15" s="9" t="s">
        <v>10</v>
      </c>
      <c r="B15" s="4">
        <f>'863'!B15+'859'!B15+'858'!B15+'8012'!B15+'9779'!B15+'9780'!B15+'9781'!B15+'13565'!B15+'14229'!B15+'14228'!B15+'15055'!B15+'15452'!B15+'15453'!B15+'15454'!B15</f>
        <v>4627.7519413579139</v>
      </c>
    </row>
    <row r="16" spans="1:2" ht="15" x14ac:dyDescent="0.25">
      <c r="A16" s="9" t="s">
        <v>11</v>
      </c>
      <c r="B16" s="4">
        <f>'863'!B16+'859'!B16+'858'!B16+'8012'!B16+'9779'!B16+'9780'!B16+'9781'!B16+'13565'!B16+'14229'!B16+'14228'!B16+'15055'!B16+'15452'!B16+'15453'!B16+'15454'!B16</f>
        <v>15.740426155428487</v>
      </c>
    </row>
    <row r="17" spans="1:3" ht="15" x14ac:dyDescent="0.25">
      <c r="A17" s="9" t="s">
        <v>12</v>
      </c>
      <c r="B17" s="4">
        <f>'863'!B17+'859'!B17+'858'!B17+'8012'!B17+'9779'!B17+'9780'!B17+'9781'!B17+'13565'!B17+'14229'!B17+'14228'!B17+'15055'!B17+'15452'!B17+'15453'!B17+'15454'!B17</f>
        <v>0</v>
      </c>
    </row>
    <row r="18" spans="1:3" ht="15" x14ac:dyDescent="0.25">
      <c r="A18" s="9" t="s">
        <v>13</v>
      </c>
      <c r="B18" s="4">
        <f>B17+B16+B15+B12+B9+B6</f>
        <v>7559.6317024538785</v>
      </c>
    </row>
    <row r="19" spans="1:3" ht="15" x14ac:dyDescent="0.25">
      <c r="A19" s="9" t="s">
        <v>14</v>
      </c>
      <c r="B19" s="4">
        <f>'863'!B19+'859'!B19+'858'!B19+'8012'!B19+'9779'!B19+'9780'!B19+'9781'!B19+'13565'!B19+'14229'!B19+'14228'!B19+'15055'!B19+'15452'!B19+'15453'!B19+'15454'!B19</f>
        <v>8581975.5</v>
      </c>
    </row>
    <row r="20" spans="1:3" ht="15" x14ac:dyDescent="0.25">
      <c r="A20" s="10" t="s">
        <v>15</v>
      </c>
      <c r="B20" s="4">
        <f>'863'!B20+'859'!B20+'858'!B20+'8012'!B20+'9779'!B20+'9780'!B20+'9781'!B20+'13565'!B20+'14229'!B20+'14228'!B20+'15055'!B20+'15452'!B20+'15453'!B20+'15454'!B20</f>
        <v>9907585</v>
      </c>
      <c r="C20" s="18"/>
    </row>
    <row r="21" spans="1:3" ht="15" x14ac:dyDescent="0.25">
      <c r="A21" s="10" t="s">
        <v>16</v>
      </c>
      <c r="B21" s="4">
        <f>'863'!B21+'859'!B21+'858'!B21+'8012'!B21+'9779'!B21+'9780'!B21+'9781'!B21+'13565'!B21+'14229'!B21+'14228'!B21+'15055'!B21+'15452'!B21+'15453'!B21+'15454'!B21</f>
        <v>7256366</v>
      </c>
    </row>
    <row r="22" spans="1:3" ht="15" x14ac:dyDescent="0.25">
      <c r="A22" s="9" t="s">
        <v>17</v>
      </c>
      <c r="B22" s="5">
        <f>B18/B19</f>
        <v>8.8087313957653209E-4</v>
      </c>
    </row>
    <row r="23" spans="1:3" ht="15" x14ac:dyDescent="0.25">
      <c r="A23" s="11" t="s">
        <v>18</v>
      </c>
      <c r="B23" s="46" t="s">
        <v>138</v>
      </c>
    </row>
    <row r="24" spans="1:3" ht="15" x14ac:dyDescent="0.25">
      <c r="A24" s="9" t="s">
        <v>19</v>
      </c>
      <c r="B24" s="4">
        <f>'863'!B24+'859'!B24+'858'!B24+'8012'!B24+'9779'!B24+'9780'!B24+'9781'!B24+'13565'!B24+'14229'!B24+'14228'!B24+'15055'!B24+'15452'!B24+'15453'!B24+'15454'!B24</f>
        <v>2603.9580951760126</v>
      </c>
    </row>
    <row r="25" spans="1:3" ht="15" x14ac:dyDescent="0.25">
      <c r="A25" s="9" t="s">
        <v>20</v>
      </c>
      <c r="B25" s="3">
        <f>SUM(B26:B34)</f>
        <v>12285.603425683368</v>
      </c>
    </row>
    <row r="26" spans="1:3" ht="15" x14ac:dyDescent="0.25">
      <c r="A26" s="10" t="s">
        <v>21</v>
      </c>
      <c r="B26" s="4">
        <f>'863'!B26+'859'!B26+'858'!B26+'8012'!B26+'9779'!B26+'9780'!B26+'9781'!B26+'13565'!B26+'14229'!B26+'14228'!B26+'15055'!B26+'15452'!B26+'15453'!B26+'15454'!B26</f>
        <v>1140.7504112566933</v>
      </c>
    </row>
    <row r="27" spans="1:3" ht="15" x14ac:dyDescent="0.25">
      <c r="A27" s="10" t="s">
        <v>22</v>
      </c>
      <c r="B27" s="4">
        <f>'863'!B27+'859'!B27+'858'!B27+'8012'!B27+'9779'!B27+'9780'!B27+'9781'!B27+'13565'!B27+'14229'!B27+'14228'!B27+'15055'!B27+'15452'!B27+'15453'!B27+'15454'!B27</f>
        <v>8671.3144873821493</v>
      </c>
    </row>
    <row r="28" spans="1:3" ht="15" x14ac:dyDescent="0.25">
      <c r="A28" s="10" t="s">
        <v>23</v>
      </c>
      <c r="B28" s="4">
        <f>'863'!B28+'859'!B28+'858'!B28+'8012'!B28+'9779'!B28+'9780'!B28+'9781'!B28+'13565'!B28+'14229'!B28+'14228'!B28+'15055'!B28+'15452'!B28+'15453'!B28+'15454'!B28</f>
        <v>0</v>
      </c>
    </row>
    <row r="29" spans="1:3" ht="15" x14ac:dyDescent="0.25">
      <c r="A29" s="10" t="s">
        <v>24</v>
      </c>
      <c r="B29" s="4">
        <f>'863'!B29+'859'!B29+'858'!B29+'8012'!B29+'9779'!B29+'9780'!B29+'9781'!B29+'13565'!B29+'14229'!B29+'14228'!B29+'15055'!B29+'15452'!B29+'15453'!B29+'15454'!B29</f>
        <v>0</v>
      </c>
    </row>
    <row r="30" spans="1:3" ht="15" x14ac:dyDescent="0.25">
      <c r="A30" s="10" t="s">
        <v>25</v>
      </c>
      <c r="B30" s="4">
        <f>'863'!B30+'859'!B30+'858'!B30+'8012'!B30+'9779'!B30+'9780'!B30+'9781'!B30+'13565'!B30+'14229'!B30+'14228'!B30+'15055'!B30+'15452'!B30+'15453'!B30+'15454'!B30</f>
        <v>67.824840000000009</v>
      </c>
    </row>
    <row r="31" spans="1:3" ht="15" x14ac:dyDescent="0.25">
      <c r="A31" s="10" t="s">
        <v>26</v>
      </c>
      <c r="B31" s="4">
        <f>'863'!B31+'859'!B31+'858'!B31+'8012'!B31+'9779'!B31+'9780'!B31+'9781'!B31+'13565'!B31+'14229'!B31+'14228'!B31+'15055'!B31+'15452'!B31+'15453'!B31+'15454'!B31</f>
        <v>1779.9600560235936</v>
      </c>
    </row>
    <row r="32" spans="1:3" ht="15" x14ac:dyDescent="0.25">
      <c r="A32" s="10" t="s">
        <v>27</v>
      </c>
      <c r="B32" s="4">
        <f>'863'!B32+'859'!B32+'858'!B32+'8012'!B32+'9779'!B32+'9780'!B32+'9781'!B32+'13565'!B32+'14229'!B32+'14228'!B32+'15055'!B32+'15452'!B32+'15453'!B32+'15454'!B32</f>
        <v>0</v>
      </c>
    </row>
    <row r="33" spans="1:2" ht="15" x14ac:dyDescent="0.25">
      <c r="A33" s="10" t="s">
        <v>28</v>
      </c>
      <c r="B33" s="4">
        <f>'863'!B33+'859'!B33+'858'!B33+'8012'!B33+'9779'!B33+'9780'!B33+'9781'!B33+'13565'!B33+'14229'!B33+'14228'!B33+'15055'!B33+'15452'!B33+'15453'!B33+'15454'!B33</f>
        <v>345.24981869293475</v>
      </c>
    </row>
    <row r="34" spans="1:2" ht="15" x14ac:dyDescent="0.25">
      <c r="A34" s="10" t="s">
        <v>29</v>
      </c>
      <c r="B34" s="4">
        <f>'863'!B34+'859'!B34+'858'!B34+'8012'!B34+'9779'!B34+'9780'!B34+'9781'!B34+'13565'!B34+'14229'!B34+'14228'!B34+'15055'!B34+'15452'!B34+'15453'!B34+'15454'!B34</f>
        <v>280.50381232799748</v>
      </c>
    </row>
    <row r="35" spans="1:2" ht="15" x14ac:dyDescent="0.25">
      <c r="A35" s="9" t="s">
        <v>30</v>
      </c>
      <c r="B35" s="5">
        <f>B25/B21</f>
        <v>1.6930793493166369E-3</v>
      </c>
    </row>
    <row r="36" spans="1:2" ht="15" x14ac:dyDescent="0.25">
      <c r="A36" s="9" t="s">
        <v>31</v>
      </c>
      <c r="B36" s="19">
        <f>('863'!B21*'863'!B36+'859'!B21*'859'!B36+'858'!B21*'858'!B36+'8012'!B21*'8012'!B36+'9779'!B21*'9779'!B36+'9780'!B21*'9780'!B36+'9781'!B21*'9781'!B36+'13565'!B21*'13565'!B36+'14229'!B21*'14229'!B36+'14228'!B21*'14228'!B36+'15055'!B21*'15055'!B36+'15452'!B21*'15452'!B36+'15453'!B21*'15453'!B36+'15454'!B21*'15454'!B36)/B21</f>
        <v>2.1680327590973226E-3</v>
      </c>
    </row>
    <row r="37" spans="1:2" ht="15" x14ac:dyDescent="0.25">
      <c r="A37" s="9" t="s">
        <v>32</v>
      </c>
      <c r="B37" s="5">
        <f>B36-B35</f>
        <v>4.7495340978068569E-4</v>
      </c>
    </row>
    <row r="38" spans="1:2" ht="15" x14ac:dyDescent="0.25">
      <c r="A38" s="9" t="s">
        <v>33</v>
      </c>
      <c r="B38" s="4">
        <f>'863'!B38+'859'!B38+'858'!B38+'8012'!B38+'9779'!B38+'9780'!B38+'9781'!B38+'13565'!B38+'14229'!B38+'14228'!B38+'15055'!B38+'15452'!B38+'15453'!B38+'15454'!B38</f>
        <v>117.6</v>
      </c>
    </row>
    <row r="39" spans="1:2" ht="15" x14ac:dyDescent="0.25">
      <c r="A39" s="9" t="s">
        <v>34</v>
      </c>
      <c r="B39" s="5">
        <f>(B25-B38)/B21</f>
        <v>1.6768728900503872E-3</v>
      </c>
    </row>
    <row r="40" spans="1:2" ht="15" x14ac:dyDescent="0.25">
      <c r="A40" s="11" t="s">
        <v>35</v>
      </c>
      <c r="B40" s="46" t="s">
        <v>138</v>
      </c>
    </row>
    <row r="41" spans="1:2" ht="15" x14ac:dyDescent="0.25">
      <c r="A41" s="9" t="s">
        <v>36</v>
      </c>
      <c r="B41" s="6">
        <f>B18+B25-B38</f>
        <v>19727.635128137248</v>
      </c>
    </row>
    <row r="42" spans="1:2" ht="15" x14ac:dyDescent="0.25">
      <c r="A42" s="9" t="s">
        <v>37</v>
      </c>
      <c r="B42" s="5">
        <f>B41/B19</f>
        <v>2.2987289031688855E-3</v>
      </c>
    </row>
    <row r="43" spans="1:2" ht="15" x14ac:dyDescent="0.25">
      <c r="A43" s="11" t="s">
        <v>38</v>
      </c>
      <c r="B43" s="46" t="s">
        <v>138</v>
      </c>
    </row>
    <row r="44" spans="1:2" ht="15" x14ac:dyDescent="0.25">
      <c r="A44" s="9" t="s">
        <v>39</v>
      </c>
      <c r="B44" s="19">
        <f>('863'!B44*'863'!B20+'859'!B44*'859'!B20+'858'!B44*'858'!B20+'8012'!B44*'8012'!B20+'9779'!B44*'9779'!B20+'9780'!B44*'9780'!B20+'9781'!B44*'9781'!B20+'13565'!B44*'13565'!B20+'14229'!B44*'14229'!B20+'14228'!B20*'14228'!B44+'15055'!B44*'15055'!B20+'15452'!B44*'15452'!B20+'15453'!B44*'15453'!B20+'15454'!B44*'15454'!B20)/B20</f>
        <v>2.1658741862926232E-3</v>
      </c>
    </row>
    <row r="45" spans="1:2" ht="15" x14ac:dyDescent="0.25">
      <c r="A45" s="9" t="s">
        <v>40</v>
      </c>
      <c r="B45" s="7">
        <f>B22+B44</f>
        <v>3.0467473258691553E-3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6494-7BEF-4F60-BACB-60481B2B7F9D}">
  <dimension ref="A1:AZ73"/>
  <sheetViews>
    <sheetView rightToLeft="1" workbookViewId="0">
      <selection activeCell="C4" sqref="C4"/>
    </sheetView>
  </sheetViews>
  <sheetFormatPr defaultColWidth="0" defaultRowHeight="14.25" zeroHeight="1" x14ac:dyDescent="0.2"/>
  <cols>
    <col min="1" max="1" width="8.5" customWidth="1"/>
    <col min="2" max="2" width="55.625" bestFit="1" customWidth="1"/>
    <col min="3" max="3" width="11.75" customWidth="1"/>
    <col min="4" max="4" width="8.875" style="21" bestFit="1" customWidth="1"/>
    <col min="5" max="5" width="9" hidden="1"/>
    <col min="6" max="6" width="11" hidden="1"/>
    <col min="53" max="16384" width="9" hidden="1"/>
  </cols>
  <sheetData>
    <row r="1" spans="1:4" ht="15" x14ac:dyDescent="0.25">
      <c r="B1" s="12" t="s">
        <v>41</v>
      </c>
      <c r="C1" s="20"/>
      <c r="D1" s="1"/>
    </row>
    <row r="2" spans="1:4" x14ac:dyDescent="0.2">
      <c r="B2" s="41" t="s">
        <v>135</v>
      </c>
      <c r="C2" s="20"/>
      <c r="D2" s="14">
        <v>45657</v>
      </c>
    </row>
    <row r="3" spans="1:4" ht="29.25" customHeight="1" x14ac:dyDescent="0.25">
      <c r="B3" s="42" t="s">
        <v>54</v>
      </c>
      <c r="C3" s="42"/>
      <c r="D3" s="1"/>
    </row>
    <row r="4" spans="1:4" ht="15.75" x14ac:dyDescent="0.25">
      <c r="A4" t="s">
        <v>137</v>
      </c>
      <c r="B4" s="22" t="s">
        <v>139</v>
      </c>
      <c r="C4" s="23" t="s">
        <v>140</v>
      </c>
      <c r="D4" s="16" t="s">
        <v>44</v>
      </c>
    </row>
    <row r="5" spans="1:4" ht="15" x14ac:dyDescent="0.25">
      <c r="A5" s="48" t="s">
        <v>138</v>
      </c>
      <c r="B5" s="47" t="s">
        <v>59</v>
      </c>
      <c r="C5" s="49" t="s">
        <v>138</v>
      </c>
      <c r="D5" s="50" t="s">
        <v>138</v>
      </c>
    </row>
    <row r="6" spans="1:4" ht="15" x14ac:dyDescent="0.25">
      <c r="A6" s="48" t="s">
        <v>138</v>
      </c>
      <c r="B6" s="47" t="s">
        <v>60</v>
      </c>
      <c r="C6" s="49" t="s">
        <v>138</v>
      </c>
      <c r="D6" s="50" t="s">
        <v>138</v>
      </c>
    </row>
    <row r="7" spans="1:4" x14ac:dyDescent="0.2">
      <c r="A7" s="51" t="s">
        <v>138</v>
      </c>
      <c r="B7" s="25">
        <v>1</v>
      </c>
      <c r="C7" s="26" t="s">
        <v>61</v>
      </c>
      <c r="D7" s="27">
        <v>0</v>
      </c>
    </row>
    <row r="8" spans="1:4" x14ac:dyDescent="0.2">
      <c r="A8" s="51" t="s">
        <v>138</v>
      </c>
      <c r="B8" s="25">
        <v>2</v>
      </c>
      <c r="C8" s="26" t="s">
        <v>61</v>
      </c>
      <c r="D8" s="27">
        <v>0</v>
      </c>
    </row>
    <row r="9" spans="1:4" x14ac:dyDescent="0.2">
      <c r="A9" s="51" t="s">
        <v>138</v>
      </c>
      <c r="B9" s="25">
        <v>3</v>
      </c>
      <c r="C9" s="26" t="s">
        <v>61</v>
      </c>
      <c r="D9" s="27">
        <v>0</v>
      </c>
    </row>
    <row r="10" spans="1:4" ht="15" x14ac:dyDescent="0.25">
      <c r="A10" s="51" t="s">
        <v>138</v>
      </c>
      <c r="B10" s="22" t="s">
        <v>62</v>
      </c>
      <c r="C10" s="52" t="s">
        <v>138</v>
      </c>
      <c r="D10" s="50" t="s">
        <v>138</v>
      </c>
    </row>
    <row r="11" spans="1:4" x14ac:dyDescent="0.2">
      <c r="A11" s="51" t="s">
        <v>138</v>
      </c>
      <c r="B11" s="25">
        <v>1</v>
      </c>
      <c r="C11" s="26" t="s">
        <v>63</v>
      </c>
      <c r="D11" s="27">
        <v>1721.8695687567097</v>
      </c>
    </row>
    <row r="12" spans="1:4" x14ac:dyDescent="0.2">
      <c r="A12" s="51" t="s">
        <v>138</v>
      </c>
      <c r="B12" s="25">
        <v>2</v>
      </c>
      <c r="C12" s="26" t="s">
        <v>64</v>
      </c>
      <c r="D12" s="27">
        <v>275.36405754512316</v>
      </c>
    </row>
    <row r="13" spans="1:4" x14ac:dyDescent="0.2">
      <c r="A13" s="51" t="s">
        <v>138</v>
      </c>
      <c r="B13" s="25">
        <v>3</v>
      </c>
      <c r="C13" s="26" t="s">
        <v>61</v>
      </c>
      <c r="D13" s="27">
        <v>0</v>
      </c>
    </row>
    <row r="14" spans="1:4" x14ac:dyDescent="0.2">
      <c r="A14" s="51" t="s">
        <v>138</v>
      </c>
      <c r="B14" s="25">
        <v>4</v>
      </c>
      <c r="C14" s="26" t="s">
        <v>61</v>
      </c>
      <c r="D14" s="27">
        <v>0</v>
      </c>
    </row>
    <row r="15" spans="1:4" x14ac:dyDescent="0.2">
      <c r="A15" s="51" t="s">
        <v>138</v>
      </c>
      <c r="B15" s="25">
        <v>5</v>
      </c>
      <c r="C15" s="26" t="s">
        <v>61</v>
      </c>
      <c r="D15" s="27">
        <v>0</v>
      </c>
    </row>
    <row r="16" spans="1:4" x14ac:dyDescent="0.2">
      <c r="A16" s="51" t="s">
        <v>138</v>
      </c>
      <c r="B16" s="25">
        <v>6</v>
      </c>
      <c r="C16" s="26" t="s">
        <v>61</v>
      </c>
      <c r="D16" s="27">
        <v>0</v>
      </c>
    </row>
    <row r="17" spans="1:6" x14ac:dyDescent="0.2">
      <c r="A17" s="51" t="s">
        <v>138</v>
      </c>
      <c r="B17" s="25">
        <v>7</v>
      </c>
      <c r="C17" s="26" t="s">
        <v>61</v>
      </c>
      <c r="D17" s="27">
        <v>0</v>
      </c>
    </row>
    <row r="18" spans="1:6" x14ac:dyDescent="0.2">
      <c r="A18" s="51" t="s">
        <v>138</v>
      </c>
      <c r="B18" s="25">
        <v>8</v>
      </c>
      <c r="C18" s="26" t="s">
        <v>61</v>
      </c>
      <c r="D18" s="27">
        <v>0</v>
      </c>
    </row>
    <row r="19" spans="1:6" ht="15" x14ac:dyDescent="0.25">
      <c r="A19" s="51" t="s">
        <v>138</v>
      </c>
      <c r="B19" s="29" t="s">
        <v>65</v>
      </c>
      <c r="C19" s="53" t="s">
        <v>138</v>
      </c>
      <c r="D19" s="27">
        <v>1997.2336263018328</v>
      </c>
      <c r="F19" s="30" t="s">
        <v>61</v>
      </c>
    </row>
    <row r="20" spans="1:6" x14ac:dyDescent="0.2">
      <c r="A20" s="51" t="s">
        <v>138</v>
      </c>
      <c r="B20" s="54" t="s">
        <v>138</v>
      </c>
      <c r="C20" s="52" t="s">
        <v>138</v>
      </c>
      <c r="D20" s="50" t="s">
        <v>138</v>
      </c>
    </row>
    <row r="21" spans="1:6" ht="15" x14ac:dyDescent="0.25">
      <c r="A21" s="51" t="s">
        <v>138</v>
      </c>
      <c r="B21" s="22" t="s">
        <v>66</v>
      </c>
      <c r="C21" s="52" t="s">
        <v>138</v>
      </c>
      <c r="D21" s="50" t="s">
        <v>138</v>
      </c>
    </row>
    <row r="22" spans="1:6" ht="15" x14ac:dyDescent="0.25">
      <c r="A22" s="51" t="s">
        <v>138</v>
      </c>
      <c r="B22" s="22" t="s">
        <v>60</v>
      </c>
      <c r="C22" s="52" t="s">
        <v>138</v>
      </c>
      <c r="D22" s="50" t="s">
        <v>138</v>
      </c>
    </row>
    <row r="23" spans="1:6" x14ac:dyDescent="0.2">
      <c r="A23" s="51" t="s">
        <v>138</v>
      </c>
      <c r="B23" s="25">
        <v>1</v>
      </c>
      <c r="C23" s="26" t="s">
        <v>61</v>
      </c>
      <c r="D23" s="27">
        <v>0</v>
      </c>
    </row>
    <row r="24" spans="1:6" x14ac:dyDescent="0.2">
      <c r="A24" s="51" t="s">
        <v>138</v>
      </c>
      <c r="B24" s="25">
        <v>2</v>
      </c>
      <c r="C24" s="26" t="s">
        <v>61</v>
      </c>
      <c r="D24" s="27">
        <v>0</v>
      </c>
    </row>
    <row r="25" spans="1:6" x14ac:dyDescent="0.2">
      <c r="A25" s="51" t="s">
        <v>138</v>
      </c>
      <c r="B25" s="25">
        <v>3</v>
      </c>
      <c r="C25" s="26" t="s">
        <v>61</v>
      </c>
      <c r="D25" s="27">
        <v>0</v>
      </c>
    </row>
    <row r="26" spans="1:6" ht="15" x14ac:dyDescent="0.25">
      <c r="A26" s="51" t="s">
        <v>138</v>
      </c>
      <c r="B26" s="22" t="s">
        <v>62</v>
      </c>
      <c r="C26" s="52" t="s">
        <v>138</v>
      </c>
      <c r="D26" s="50" t="s">
        <v>138</v>
      </c>
    </row>
    <row r="27" spans="1:6" x14ac:dyDescent="0.2">
      <c r="A27" s="51" t="s">
        <v>138</v>
      </c>
      <c r="B27" s="25">
        <v>1</v>
      </c>
      <c r="C27" s="26" t="s">
        <v>67</v>
      </c>
      <c r="D27" s="27">
        <v>18.650615632178571</v>
      </c>
    </row>
    <row r="28" spans="1:6" x14ac:dyDescent="0.2">
      <c r="A28" s="51" t="s">
        <v>138</v>
      </c>
      <c r="B28" s="25">
        <v>2</v>
      </c>
      <c r="C28" s="26" t="s">
        <v>68</v>
      </c>
      <c r="D28" s="27">
        <v>4.0639462975256198</v>
      </c>
    </row>
    <row r="29" spans="1:6" x14ac:dyDescent="0.2">
      <c r="A29" s="51" t="s">
        <v>138</v>
      </c>
      <c r="B29" s="25">
        <v>3</v>
      </c>
      <c r="C29" s="26" t="s">
        <v>69</v>
      </c>
      <c r="D29" s="27">
        <v>3.9572684616917799</v>
      </c>
    </row>
    <row r="30" spans="1:6" x14ac:dyDescent="0.2">
      <c r="A30" s="51" t="s">
        <v>138</v>
      </c>
      <c r="B30" s="25">
        <v>4</v>
      </c>
      <c r="C30" s="26" t="s">
        <v>70</v>
      </c>
      <c r="D30" s="27">
        <v>3.8850624216832701</v>
      </c>
    </row>
    <row r="31" spans="1:6" x14ac:dyDescent="0.2">
      <c r="A31" s="51" t="s">
        <v>138</v>
      </c>
      <c r="B31" s="25">
        <v>5</v>
      </c>
      <c r="C31" s="26" t="s">
        <v>63</v>
      </c>
      <c r="D31" s="27">
        <v>0.47837520764147712</v>
      </c>
    </row>
    <row r="32" spans="1:6" x14ac:dyDescent="0.2">
      <c r="A32" s="51" t="s">
        <v>138</v>
      </c>
      <c r="B32" s="25">
        <v>6</v>
      </c>
      <c r="C32" s="26" t="s">
        <v>61</v>
      </c>
      <c r="D32" s="27">
        <v>0</v>
      </c>
    </row>
    <row r="33" spans="1:6" x14ac:dyDescent="0.2">
      <c r="A33" s="51" t="s">
        <v>138</v>
      </c>
      <c r="B33" s="25">
        <v>7</v>
      </c>
      <c r="C33" s="26" t="s">
        <v>61</v>
      </c>
      <c r="D33" s="27">
        <v>0</v>
      </c>
    </row>
    <row r="34" spans="1:6" x14ac:dyDescent="0.2">
      <c r="A34" s="51" t="s">
        <v>138</v>
      </c>
      <c r="B34" s="25">
        <v>8</v>
      </c>
      <c r="C34" s="26" t="s">
        <v>61</v>
      </c>
      <c r="D34" s="27">
        <v>0</v>
      </c>
    </row>
    <row r="35" spans="1:6" ht="15" x14ac:dyDescent="0.25">
      <c r="A35" s="51" t="s">
        <v>138</v>
      </c>
      <c r="B35" s="29" t="s">
        <v>71</v>
      </c>
      <c r="C35" s="53" t="s">
        <v>138</v>
      </c>
      <c r="D35" s="27">
        <v>31.035268020720714</v>
      </c>
      <c r="F35" s="30" t="s">
        <v>61</v>
      </c>
    </row>
    <row r="36" spans="1:6" x14ac:dyDescent="0.2">
      <c r="A36" s="51" t="s">
        <v>138</v>
      </c>
      <c r="B36" s="54" t="s">
        <v>138</v>
      </c>
      <c r="C36" s="52" t="s">
        <v>138</v>
      </c>
      <c r="D36" s="50" t="s">
        <v>138</v>
      </c>
    </row>
    <row r="37" spans="1:6" ht="15" x14ac:dyDescent="0.25">
      <c r="A37" s="51" t="s">
        <v>138</v>
      </c>
      <c r="B37" s="22" t="s">
        <v>72</v>
      </c>
      <c r="C37" s="52" t="s">
        <v>138</v>
      </c>
      <c r="D37" s="50" t="s">
        <v>138</v>
      </c>
    </row>
    <row r="38" spans="1:6" x14ac:dyDescent="0.2">
      <c r="A38" s="51" t="s">
        <v>138</v>
      </c>
      <c r="B38" s="25">
        <v>1</v>
      </c>
      <c r="C38" s="26" t="s">
        <v>73</v>
      </c>
      <c r="D38" s="27">
        <v>141.85835205190011</v>
      </c>
    </row>
    <row r="39" spans="1:6" x14ac:dyDescent="0.2">
      <c r="A39" s="51" t="s">
        <v>138</v>
      </c>
      <c r="B39" s="25">
        <v>2</v>
      </c>
      <c r="C39" s="26" t="s">
        <v>74</v>
      </c>
      <c r="D39" s="27">
        <v>76.14559678620131</v>
      </c>
    </row>
    <row r="40" spans="1:6" x14ac:dyDescent="0.2">
      <c r="A40" s="51" t="s">
        <v>138</v>
      </c>
      <c r="B40" s="25">
        <v>3</v>
      </c>
      <c r="C40" s="26" t="s">
        <v>75</v>
      </c>
      <c r="D40" s="27">
        <v>55.950507583148713</v>
      </c>
    </row>
    <row r="41" spans="1:6" x14ac:dyDescent="0.2">
      <c r="A41" s="51" t="s">
        <v>138</v>
      </c>
      <c r="B41" s="25">
        <v>4</v>
      </c>
      <c r="C41" s="26" t="s">
        <v>61</v>
      </c>
      <c r="D41" s="27">
        <v>0</v>
      </c>
    </row>
    <row r="42" spans="1:6" x14ac:dyDescent="0.2">
      <c r="A42" s="51" t="s">
        <v>138</v>
      </c>
      <c r="B42" s="25">
        <v>5</v>
      </c>
      <c r="C42" s="26" t="s">
        <v>61</v>
      </c>
      <c r="D42" s="27">
        <v>0</v>
      </c>
    </row>
    <row r="43" spans="1:6" x14ac:dyDescent="0.2">
      <c r="A43" s="51" t="s">
        <v>138</v>
      </c>
      <c r="B43" s="25">
        <v>6</v>
      </c>
      <c r="C43" s="26" t="s">
        <v>61</v>
      </c>
      <c r="D43" s="27">
        <v>0</v>
      </c>
    </row>
    <row r="44" spans="1:6" x14ac:dyDescent="0.2">
      <c r="A44" s="51" t="s">
        <v>138</v>
      </c>
      <c r="B44" s="25">
        <v>7</v>
      </c>
      <c r="C44" s="26" t="s">
        <v>61</v>
      </c>
      <c r="D44" s="27">
        <v>0</v>
      </c>
    </row>
    <row r="45" spans="1:6" ht="15" x14ac:dyDescent="0.25">
      <c r="A45" s="51" t="s">
        <v>138</v>
      </c>
      <c r="B45" s="29" t="s">
        <v>76</v>
      </c>
      <c r="C45" s="53" t="s">
        <v>138</v>
      </c>
      <c r="D45" s="27">
        <v>273.95445642125014</v>
      </c>
      <c r="F45" s="30" t="s">
        <v>61</v>
      </c>
    </row>
    <row r="46" spans="1:6" x14ac:dyDescent="0.2">
      <c r="A46" s="51" t="s">
        <v>138</v>
      </c>
      <c r="B46" s="54" t="s">
        <v>138</v>
      </c>
      <c r="C46" s="52" t="s">
        <v>138</v>
      </c>
      <c r="D46" s="50" t="s">
        <v>138</v>
      </c>
    </row>
    <row r="47" spans="1:6" ht="15" x14ac:dyDescent="0.25">
      <c r="A47" s="51" t="s">
        <v>138</v>
      </c>
      <c r="B47" s="22" t="s">
        <v>77</v>
      </c>
      <c r="C47" s="52" t="s">
        <v>138</v>
      </c>
      <c r="D47" s="50" t="s">
        <v>138</v>
      </c>
    </row>
    <row r="48" spans="1:6" x14ac:dyDescent="0.2">
      <c r="A48" s="51" t="s">
        <v>138</v>
      </c>
      <c r="B48" s="25">
        <v>1</v>
      </c>
      <c r="C48" s="26" t="s">
        <v>78</v>
      </c>
      <c r="D48" s="27">
        <v>179.12296349634477</v>
      </c>
    </row>
    <row r="49" spans="1:6" x14ac:dyDescent="0.2">
      <c r="A49" s="51" t="s">
        <v>138</v>
      </c>
      <c r="B49" s="25">
        <v>2</v>
      </c>
      <c r="C49" s="26" t="s">
        <v>74</v>
      </c>
      <c r="D49" s="27">
        <v>88.390175074820945</v>
      </c>
    </row>
    <row r="50" spans="1:6" x14ac:dyDescent="0.2">
      <c r="A50" s="51" t="s">
        <v>138</v>
      </c>
      <c r="B50" s="25">
        <v>3</v>
      </c>
      <c r="C50" s="26" t="s">
        <v>75</v>
      </c>
      <c r="D50" s="27">
        <v>69.436921914081765</v>
      </c>
    </row>
    <row r="51" spans="1:6" x14ac:dyDescent="0.2">
      <c r="A51" s="51" t="s">
        <v>138</v>
      </c>
      <c r="B51" s="25">
        <v>4</v>
      </c>
      <c r="C51" s="26" t="s">
        <v>79</v>
      </c>
      <c r="D51" s="27">
        <v>67.312699312712013</v>
      </c>
    </row>
    <row r="52" spans="1:6" x14ac:dyDescent="0.2">
      <c r="A52" s="51" t="s">
        <v>138</v>
      </c>
      <c r="B52" s="25">
        <v>5</v>
      </c>
      <c r="C52" s="26" t="s">
        <v>80</v>
      </c>
      <c r="D52" s="27">
        <v>48.30490089097384</v>
      </c>
    </row>
    <row r="53" spans="1:6" x14ac:dyDescent="0.2">
      <c r="A53" s="51" t="s">
        <v>138</v>
      </c>
      <c r="B53" s="25">
        <v>6</v>
      </c>
      <c r="C53" s="26" t="s">
        <v>81</v>
      </c>
      <c r="D53" s="27">
        <v>44.382500000000007</v>
      </c>
    </row>
    <row r="54" spans="1:6" x14ac:dyDescent="0.2">
      <c r="A54" s="51" t="s">
        <v>138</v>
      </c>
      <c r="B54" s="25">
        <v>7</v>
      </c>
      <c r="C54" s="26" t="s">
        <v>73</v>
      </c>
      <c r="D54" s="27">
        <f>117.258551301834+2</f>
        <v>119.258551301834</v>
      </c>
    </row>
    <row r="55" spans="1:6" x14ac:dyDescent="0.2">
      <c r="A55" s="51" t="s">
        <v>138</v>
      </c>
      <c r="B55" s="31">
        <v>8</v>
      </c>
      <c r="C55" s="53" t="s">
        <v>138</v>
      </c>
      <c r="D55" s="55" t="s">
        <v>138</v>
      </c>
      <c r="F55" s="30" t="s">
        <v>61</v>
      </c>
    </row>
    <row r="56" spans="1:6" ht="15" x14ac:dyDescent="0.25">
      <c r="A56" s="51" t="s">
        <v>138</v>
      </c>
      <c r="B56" s="32" t="s">
        <v>82</v>
      </c>
      <c r="C56" s="52" t="s">
        <v>138</v>
      </c>
      <c r="D56" s="24">
        <v>614.2087119907676</v>
      </c>
    </row>
    <row r="57" spans="1:6" ht="15" x14ac:dyDescent="0.25">
      <c r="A57" s="51" t="s">
        <v>138</v>
      </c>
      <c r="B57" s="56" t="s">
        <v>138</v>
      </c>
      <c r="C57" s="53" t="s">
        <v>138</v>
      </c>
      <c r="D57" s="57" t="s">
        <v>138</v>
      </c>
      <c r="F57" s="30" t="s">
        <v>61</v>
      </c>
    </row>
    <row r="58" spans="1:6" ht="15" x14ac:dyDescent="0.25">
      <c r="A58" s="51" t="s">
        <v>138</v>
      </c>
      <c r="B58" s="32" t="s">
        <v>83</v>
      </c>
      <c r="C58" s="52" t="s">
        <v>138</v>
      </c>
      <c r="D58" s="24">
        <v>4627.7519413579148</v>
      </c>
    </row>
    <row r="59" spans="1:6" ht="15" x14ac:dyDescent="0.25">
      <c r="A59" s="51" t="s">
        <v>138</v>
      </c>
      <c r="B59" s="58" t="s">
        <v>138</v>
      </c>
      <c r="C59" s="52" t="s">
        <v>138</v>
      </c>
      <c r="D59" s="50" t="s">
        <v>138</v>
      </c>
    </row>
    <row r="60" spans="1:6" ht="15" x14ac:dyDescent="0.25">
      <c r="A60" s="51" t="s">
        <v>138</v>
      </c>
      <c r="B60" s="33" t="s">
        <v>84</v>
      </c>
      <c r="C60" s="53" t="s">
        <v>138</v>
      </c>
      <c r="D60" s="55" t="s">
        <v>138</v>
      </c>
    </row>
    <row r="61" spans="1:6" x14ac:dyDescent="0.2">
      <c r="A61" s="51" t="s">
        <v>138</v>
      </c>
      <c r="B61" s="25">
        <v>1</v>
      </c>
      <c r="C61" s="26" t="s">
        <v>85</v>
      </c>
      <c r="D61" s="27">
        <v>11.332366155428486</v>
      </c>
    </row>
    <row r="62" spans="1:6" x14ac:dyDescent="0.2">
      <c r="A62" s="51" t="s">
        <v>138</v>
      </c>
      <c r="B62" s="25">
        <v>2</v>
      </c>
      <c r="C62" s="26" t="s">
        <v>86</v>
      </c>
      <c r="D62" s="27">
        <f>4.40806+0.1</f>
        <v>4.5080599999999995</v>
      </c>
    </row>
    <row r="63" spans="1:6" x14ac:dyDescent="0.2">
      <c r="A63" s="51" t="s">
        <v>138</v>
      </c>
      <c r="B63" s="25">
        <v>3</v>
      </c>
      <c r="C63" s="26" t="s">
        <v>61</v>
      </c>
      <c r="D63" s="27">
        <v>0</v>
      </c>
    </row>
    <row r="64" spans="1:6" x14ac:dyDescent="0.2">
      <c r="A64" s="51" t="s">
        <v>138</v>
      </c>
      <c r="B64" s="31">
        <v>4</v>
      </c>
      <c r="C64" s="26" t="s">
        <v>61</v>
      </c>
      <c r="D64" s="27">
        <v>0</v>
      </c>
      <c r="F64" s="30" t="s">
        <v>61</v>
      </c>
    </row>
    <row r="65" spans="1:6" ht="15" x14ac:dyDescent="0.25">
      <c r="A65" s="51" t="s">
        <v>138</v>
      </c>
      <c r="B65" s="32" t="s">
        <v>87</v>
      </c>
      <c r="C65" s="52" t="s">
        <v>138</v>
      </c>
      <c r="D65" s="24">
        <v>15.740426155428487</v>
      </c>
    </row>
    <row r="66" spans="1:6" ht="15" x14ac:dyDescent="0.25">
      <c r="A66" s="51" t="s">
        <v>138</v>
      </c>
      <c r="B66" s="58" t="s">
        <v>138</v>
      </c>
      <c r="C66" s="52" t="s">
        <v>138</v>
      </c>
      <c r="D66" s="50" t="s">
        <v>138</v>
      </c>
    </row>
    <row r="67" spans="1:6" ht="15" x14ac:dyDescent="0.25">
      <c r="A67" s="51" t="s">
        <v>138</v>
      </c>
      <c r="B67" s="33" t="s">
        <v>88</v>
      </c>
      <c r="C67" s="53" t="s">
        <v>138</v>
      </c>
      <c r="D67" s="55" t="s">
        <v>138</v>
      </c>
    </row>
    <row r="68" spans="1:6" x14ac:dyDescent="0.2">
      <c r="A68" s="51" t="s">
        <v>138</v>
      </c>
      <c r="B68" s="25">
        <v>1</v>
      </c>
      <c r="C68" s="26" t="s">
        <v>89</v>
      </c>
      <c r="D68" s="27">
        <v>0</v>
      </c>
    </row>
    <row r="69" spans="1:6" x14ac:dyDescent="0.2">
      <c r="A69" s="51" t="s">
        <v>138</v>
      </c>
      <c r="B69" s="25">
        <v>2</v>
      </c>
      <c r="C69" s="26" t="s">
        <v>90</v>
      </c>
      <c r="D69" s="27">
        <v>0</v>
      </c>
    </row>
    <row r="70" spans="1:6" x14ac:dyDescent="0.2">
      <c r="A70" s="51" t="s">
        <v>138</v>
      </c>
      <c r="B70" s="31">
        <v>3</v>
      </c>
      <c r="C70" s="26" t="s">
        <v>73</v>
      </c>
      <c r="D70" s="27">
        <v>0</v>
      </c>
      <c r="F70" s="30" t="s">
        <v>61</v>
      </c>
    </row>
    <row r="71" spans="1:6" ht="15" x14ac:dyDescent="0.25">
      <c r="A71" s="51" t="s">
        <v>138</v>
      </c>
      <c r="B71" s="32" t="s">
        <v>91</v>
      </c>
      <c r="C71" s="52" t="s">
        <v>138</v>
      </c>
      <c r="D71" s="24">
        <v>0</v>
      </c>
    </row>
    <row r="72" spans="1:6" ht="15" x14ac:dyDescent="0.25">
      <c r="A72" s="51" t="s">
        <v>138</v>
      </c>
      <c r="B72" s="58" t="s">
        <v>138</v>
      </c>
      <c r="C72" s="52" t="s">
        <v>138</v>
      </c>
      <c r="D72" s="59" t="s">
        <v>138</v>
      </c>
      <c r="F72" s="30" t="s">
        <v>61</v>
      </c>
    </row>
    <row r="73" spans="1:6" ht="15.75" thickBot="1" x14ac:dyDescent="0.3">
      <c r="A73" s="51" t="s">
        <v>138</v>
      </c>
      <c r="B73" s="34" t="s">
        <v>92</v>
      </c>
      <c r="C73" s="60" t="s">
        <v>138</v>
      </c>
      <c r="D73" s="35">
        <v>7559.9244302479146</v>
      </c>
    </row>
  </sheetData>
  <mergeCells count="1">
    <mergeCell ref="B3:C3"/>
  </mergeCells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CD1C-90DE-4C85-A0CA-A9AB4A3B7BF8}">
  <dimension ref="A1:AZ112"/>
  <sheetViews>
    <sheetView rightToLeft="1" topLeftCell="A35" workbookViewId="0"/>
  </sheetViews>
  <sheetFormatPr defaultColWidth="0" defaultRowHeight="14.25" zeroHeight="1" x14ac:dyDescent="0.2"/>
  <cols>
    <col min="1" max="1" width="8.5" customWidth="1"/>
    <col min="2" max="2" width="119.875" bestFit="1" customWidth="1"/>
    <col min="3" max="3" width="31.375" bestFit="1" customWidth="1"/>
    <col min="4" max="4" width="9.875" bestFit="1" customWidth="1"/>
    <col min="5" max="5" width="9" hidden="1"/>
    <col min="6" max="6" width="11.375" hidden="1"/>
    <col min="53" max="16384" width="9" hidden="1"/>
  </cols>
  <sheetData>
    <row r="1" spans="1:6" ht="15" x14ac:dyDescent="0.25">
      <c r="B1" s="12" t="s">
        <v>41</v>
      </c>
      <c r="C1" s="20"/>
      <c r="D1" s="1"/>
    </row>
    <row r="2" spans="1:6" x14ac:dyDescent="0.2">
      <c r="B2" s="41" t="s">
        <v>136</v>
      </c>
      <c r="C2" s="20"/>
      <c r="D2" s="14">
        <v>45657</v>
      </c>
      <c r="F2" s="30"/>
    </row>
    <row r="3" spans="1:6" ht="15.75" x14ac:dyDescent="0.25">
      <c r="B3" s="42" t="s">
        <v>54</v>
      </c>
      <c r="C3" s="42"/>
      <c r="D3" s="1"/>
      <c r="F3" s="30"/>
    </row>
    <row r="4" spans="1:6" ht="15.75" x14ac:dyDescent="0.25">
      <c r="A4" t="s">
        <v>137</v>
      </c>
      <c r="B4" s="22" t="s">
        <v>139</v>
      </c>
      <c r="C4" s="28" t="s">
        <v>140</v>
      </c>
      <c r="D4" s="16" t="s">
        <v>44</v>
      </c>
      <c r="F4" s="30"/>
    </row>
    <row r="5" spans="1:6" ht="15" x14ac:dyDescent="0.25">
      <c r="A5" s="48" t="s">
        <v>138</v>
      </c>
      <c r="B5" s="47" t="s">
        <v>93</v>
      </c>
      <c r="C5" s="63" t="s">
        <v>138</v>
      </c>
      <c r="D5" s="64" t="s">
        <v>138</v>
      </c>
      <c r="F5" s="30"/>
    </row>
    <row r="6" spans="1:6" ht="15" x14ac:dyDescent="0.25">
      <c r="A6" s="48" t="s">
        <v>138</v>
      </c>
      <c r="B6" s="61">
        <v>1</v>
      </c>
      <c r="C6" s="62" t="s">
        <v>89</v>
      </c>
      <c r="D6" s="27">
        <v>148.37809845808661</v>
      </c>
      <c r="F6" s="30"/>
    </row>
    <row r="7" spans="1:6" ht="15" x14ac:dyDescent="0.25">
      <c r="A7" s="51" t="s">
        <v>138</v>
      </c>
      <c r="B7" s="33">
        <v>2</v>
      </c>
      <c r="C7" s="26" t="s">
        <v>90</v>
      </c>
      <c r="D7" s="27">
        <v>129.67658236941418</v>
      </c>
      <c r="F7" s="30"/>
    </row>
    <row r="8" spans="1:6" ht="15" x14ac:dyDescent="0.25">
      <c r="A8" s="51" t="s">
        <v>138</v>
      </c>
      <c r="B8" s="33">
        <v>3</v>
      </c>
      <c r="C8" s="26" t="s">
        <v>94</v>
      </c>
      <c r="D8" s="27">
        <v>120.59845784235891</v>
      </c>
      <c r="F8" s="30"/>
    </row>
    <row r="9" spans="1:6" ht="15" x14ac:dyDescent="0.25">
      <c r="A9" s="51" t="s">
        <v>138</v>
      </c>
      <c r="B9" s="33">
        <v>4</v>
      </c>
      <c r="C9" s="26" t="s">
        <v>95</v>
      </c>
      <c r="D9" s="27">
        <v>118.9851504703408</v>
      </c>
      <c r="F9" s="30"/>
    </row>
    <row r="10" spans="1:6" ht="15" x14ac:dyDescent="0.25">
      <c r="A10" s="51" t="s">
        <v>138</v>
      </c>
      <c r="B10" s="33">
        <v>5</v>
      </c>
      <c r="C10" s="26" t="s">
        <v>73</v>
      </c>
      <c r="D10" s="27">
        <v>623.11212211649251</v>
      </c>
      <c r="F10" s="30"/>
    </row>
    <row r="11" spans="1:6" ht="15" x14ac:dyDescent="0.25">
      <c r="A11" s="51" t="s">
        <v>138</v>
      </c>
      <c r="B11" s="33">
        <v>6</v>
      </c>
      <c r="C11" s="53" t="s">
        <v>138</v>
      </c>
      <c r="D11" s="27">
        <v>0</v>
      </c>
      <c r="F11" s="30"/>
    </row>
    <row r="12" spans="1:6" ht="15" x14ac:dyDescent="0.25">
      <c r="A12" s="51" t="s">
        <v>138</v>
      </c>
      <c r="B12" s="33">
        <v>7</v>
      </c>
      <c r="C12" s="53" t="s">
        <v>138</v>
      </c>
      <c r="D12" s="27">
        <v>0</v>
      </c>
      <c r="F12" s="30"/>
    </row>
    <row r="13" spans="1:6" ht="15" x14ac:dyDescent="0.25">
      <c r="A13" s="51" t="s">
        <v>138</v>
      </c>
      <c r="B13" s="33">
        <v>8</v>
      </c>
      <c r="C13" s="53" t="s">
        <v>138</v>
      </c>
      <c r="D13" s="27">
        <v>0</v>
      </c>
      <c r="F13" s="30"/>
    </row>
    <row r="14" spans="1:6" ht="15" x14ac:dyDescent="0.25">
      <c r="A14" s="51" t="s">
        <v>138</v>
      </c>
      <c r="B14" s="33">
        <v>9</v>
      </c>
      <c r="C14" s="53" t="s">
        <v>138</v>
      </c>
      <c r="D14" s="55" t="s">
        <v>138</v>
      </c>
      <c r="F14" s="30"/>
    </row>
    <row r="15" spans="1:6" ht="15" x14ac:dyDescent="0.25">
      <c r="A15" s="51" t="s">
        <v>138</v>
      </c>
      <c r="B15" s="29" t="s">
        <v>100</v>
      </c>
      <c r="C15" s="53" t="s">
        <v>138</v>
      </c>
      <c r="D15" s="37">
        <v>1140.750411256693</v>
      </c>
      <c r="F15" s="30" t="s">
        <v>61</v>
      </c>
    </row>
    <row r="16" spans="1:6" ht="15" x14ac:dyDescent="0.25">
      <c r="A16" s="51" t="s">
        <v>138</v>
      </c>
      <c r="B16" s="56" t="s">
        <v>138</v>
      </c>
      <c r="C16" s="53" t="s">
        <v>138</v>
      </c>
      <c r="D16" s="65" t="s">
        <v>138</v>
      </c>
      <c r="F16" s="30"/>
    </row>
    <row r="17" spans="1:6" ht="15" x14ac:dyDescent="0.25">
      <c r="A17" s="51" t="s">
        <v>138</v>
      </c>
      <c r="B17" s="29" t="s">
        <v>101</v>
      </c>
      <c r="C17" s="53" t="s">
        <v>138</v>
      </c>
      <c r="D17" s="65" t="s">
        <v>138</v>
      </c>
      <c r="F17" s="30"/>
    </row>
    <row r="18" spans="1:6" ht="15" x14ac:dyDescent="0.25">
      <c r="A18" s="51" t="s">
        <v>138</v>
      </c>
      <c r="B18" s="33">
        <v>1</v>
      </c>
      <c r="C18" s="26" t="s">
        <v>89</v>
      </c>
      <c r="D18" s="27">
        <v>0</v>
      </c>
      <c r="F18" s="30"/>
    </row>
    <row r="19" spans="1:6" ht="15" x14ac:dyDescent="0.25">
      <c r="A19" s="51" t="s">
        <v>138</v>
      </c>
      <c r="B19" s="33">
        <v>2</v>
      </c>
      <c r="C19" s="26" t="s">
        <v>90</v>
      </c>
      <c r="D19" s="27">
        <v>0</v>
      </c>
      <c r="F19" s="30"/>
    </row>
    <row r="20" spans="1:6" ht="15" x14ac:dyDescent="0.25">
      <c r="A20" s="51" t="s">
        <v>138</v>
      </c>
      <c r="B20" s="33">
        <v>3</v>
      </c>
      <c r="C20" s="26" t="s">
        <v>94</v>
      </c>
      <c r="D20" s="27">
        <v>0</v>
      </c>
      <c r="F20" s="30"/>
    </row>
    <row r="21" spans="1:6" ht="15" x14ac:dyDescent="0.25">
      <c r="A21" s="51" t="s">
        <v>138</v>
      </c>
      <c r="B21" s="33">
        <v>4</v>
      </c>
      <c r="C21" s="26" t="s">
        <v>95</v>
      </c>
      <c r="D21" s="27">
        <v>0</v>
      </c>
      <c r="F21" s="30"/>
    </row>
    <row r="22" spans="1:6" ht="15" x14ac:dyDescent="0.25">
      <c r="A22" s="51" t="s">
        <v>138</v>
      </c>
      <c r="B22" s="33">
        <v>5</v>
      </c>
      <c r="C22" s="26" t="s">
        <v>96</v>
      </c>
      <c r="D22" s="27">
        <v>0</v>
      </c>
      <c r="F22" s="30"/>
    </row>
    <row r="23" spans="1:6" ht="15" x14ac:dyDescent="0.25">
      <c r="A23" s="51" t="s">
        <v>138</v>
      </c>
      <c r="B23" s="33">
        <v>6</v>
      </c>
      <c r="C23" s="26" t="s">
        <v>97</v>
      </c>
      <c r="D23" s="27">
        <v>0</v>
      </c>
      <c r="F23" s="30"/>
    </row>
    <row r="24" spans="1:6" ht="15" x14ac:dyDescent="0.25">
      <c r="A24" s="51" t="s">
        <v>138</v>
      </c>
      <c r="B24" s="33">
        <v>7</v>
      </c>
      <c r="C24" s="26" t="s">
        <v>98</v>
      </c>
      <c r="D24" s="27">
        <v>0</v>
      </c>
      <c r="F24" s="30"/>
    </row>
    <row r="25" spans="1:6" ht="15" x14ac:dyDescent="0.25">
      <c r="A25" s="51" t="s">
        <v>138</v>
      </c>
      <c r="B25" s="33">
        <v>8</v>
      </c>
      <c r="C25" s="26" t="s">
        <v>99</v>
      </c>
      <c r="D25" s="27">
        <v>0</v>
      </c>
      <c r="F25" s="30"/>
    </row>
    <row r="26" spans="1:6" ht="15" x14ac:dyDescent="0.25">
      <c r="A26" s="51" t="s">
        <v>138</v>
      </c>
      <c r="B26" s="33">
        <v>9</v>
      </c>
      <c r="C26" s="26" t="s">
        <v>73</v>
      </c>
      <c r="D26" s="27">
        <v>8671.3144873821475</v>
      </c>
      <c r="F26" s="30"/>
    </row>
    <row r="27" spans="1:6" ht="15" x14ac:dyDescent="0.25">
      <c r="A27" s="51" t="s">
        <v>138</v>
      </c>
      <c r="B27" s="29" t="s">
        <v>102</v>
      </c>
      <c r="C27" s="53" t="s">
        <v>138</v>
      </c>
      <c r="D27" s="37">
        <v>8671.3144873821475</v>
      </c>
      <c r="F27" s="30" t="s">
        <v>61</v>
      </c>
    </row>
    <row r="28" spans="1:6" ht="15" x14ac:dyDescent="0.25">
      <c r="A28" s="51" t="s">
        <v>138</v>
      </c>
      <c r="B28" s="56" t="s">
        <v>138</v>
      </c>
      <c r="C28" s="53" t="s">
        <v>138</v>
      </c>
      <c r="D28" s="65" t="s">
        <v>138</v>
      </c>
      <c r="F28" s="30"/>
    </row>
    <row r="29" spans="1:6" ht="15" x14ac:dyDescent="0.25">
      <c r="A29" s="51" t="s">
        <v>138</v>
      </c>
      <c r="B29" s="29" t="s">
        <v>103</v>
      </c>
      <c r="C29" s="53" t="s">
        <v>138</v>
      </c>
      <c r="D29" s="65" t="s">
        <v>138</v>
      </c>
      <c r="F29" s="30"/>
    </row>
    <row r="30" spans="1:6" ht="15" x14ac:dyDescent="0.25">
      <c r="A30" s="51" t="s">
        <v>138</v>
      </c>
      <c r="B30" s="33">
        <v>1</v>
      </c>
      <c r="C30" s="26" t="s">
        <v>89</v>
      </c>
      <c r="D30" s="27">
        <v>0</v>
      </c>
      <c r="F30" s="30"/>
    </row>
    <row r="31" spans="1:6" ht="15" x14ac:dyDescent="0.25">
      <c r="A31" s="51" t="s">
        <v>138</v>
      </c>
      <c r="B31" s="33">
        <v>2</v>
      </c>
      <c r="C31" s="26" t="s">
        <v>90</v>
      </c>
      <c r="D31" s="27">
        <v>0</v>
      </c>
      <c r="F31" s="30"/>
    </row>
    <row r="32" spans="1:6" ht="15" x14ac:dyDescent="0.25">
      <c r="A32" s="51" t="s">
        <v>138</v>
      </c>
      <c r="B32" s="33">
        <v>3</v>
      </c>
      <c r="C32" s="26" t="s">
        <v>73</v>
      </c>
      <c r="D32" s="27">
        <v>0</v>
      </c>
      <c r="F32" s="30"/>
    </row>
    <row r="33" spans="1:6" ht="15" x14ac:dyDescent="0.25">
      <c r="A33" s="51" t="s">
        <v>138</v>
      </c>
      <c r="B33" s="29" t="s">
        <v>104</v>
      </c>
      <c r="C33" s="53" t="s">
        <v>138</v>
      </c>
      <c r="D33" s="27">
        <v>0</v>
      </c>
      <c r="F33" s="30" t="s">
        <v>61</v>
      </c>
    </row>
    <row r="34" spans="1:6" ht="15" x14ac:dyDescent="0.25">
      <c r="A34" s="51" t="s">
        <v>138</v>
      </c>
      <c r="B34" s="56" t="s">
        <v>138</v>
      </c>
      <c r="C34" s="53" t="s">
        <v>138</v>
      </c>
      <c r="D34" s="65" t="s">
        <v>138</v>
      </c>
      <c r="F34" s="30"/>
    </row>
    <row r="35" spans="1:6" ht="15" x14ac:dyDescent="0.25">
      <c r="A35" s="51" t="s">
        <v>138</v>
      </c>
      <c r="B35" s="29" t="s">
        <v>105</v>
      </c>
      <c r="C35" s="53" t="s">
        <v>138</v>
      </c>
      <c r="D35" s="65" t="s">
        <v>138</v>
      </c>
      <c r="F35" s="30"/>
    </row>
    <row r="36" spans="1:6" ht="15" x14ac:dyDescent="0.25">
      <c r="A36" s="51" t="s">
        <v>138</v>
      </c>
      <c r="B36" s="33">
        <v>1</v>
      </c>
      <c r="C36" s="26" t="s">
        <v>89</v>
      </c>
      <c r="D36" s="27">
        <v>0</v>
      </c>
      <c r="F36" s="30"/>
    </row>
    <row r="37" spans="1:6" ht="15" x14ac:dyDescent="0.25">
      <c r="A37" s="51" t="s">
        <v>138</v>
      </c>
      <c r="B37" s="33">
        <v>2</v>
      </c>
      <c r="C37" s="26" t="s">
        <v>90</v>
      </c>
      <c r="D37" s="27">
        <v>0</v>
      </c>
      <c r="F37" s="30"/>
    </row>
    <row r="38" spans="1:6" ht="15" x14ac:dyDescent="0.25">
      <c r="A38" s="51" t="s">
        <v>138</v>
      </c>
      <c r="B38" s="33">
        <v>3</v>
      </c>
      <c r="C38" s="26" t="s">
        <v>73</v>
      </c>
      <c r="D38" s="27">
        <v>0</v>
      </c>
      <c r="F38" s="30"/>
    </row>
    <row r="39" spans="1:6" ht="15" x14ac:dyDescent="0.25">
      <c r="A39" s="51" t="s">
        <v>138</v>
      </c>
      <c r="B39" s="29" t="s">
        <v>106</v>
      </c>
      <c r="C39" s="53" t="s">
        <v>138</v>
      </c>
      <c r="D39" s="27">
        <v>0</v>
      </c>
      <c r="F39" s="30" t="s">
        <v>61</v>
      </c>
    </row>
    <row r="40" spans="1:6" ht="15" x14ac:dyDescent="0.25">
      <c r="A40" s="51" t="s">
        <v>138</v>
      </c>
      <c r="B40" s="56" t="s">
        <v>138</v>
      </c>
      <c r="C40" s="53" t="s">
        <v>138</v>
      </c>
      <c r="D40" s="65" t="s">
        <v>138</v>
      </c>
      <c r="F40" s="30"/>
    </row>
    <row r="41" spans="1:6" ht="15" x14ac:dyDescent="0.25">
      <c r="A41" s="51" t="s">
        <v>138</v>
      </c>
      <c r="B41" s="29" t="s">
        <v>107</v>
      </c>
      <c r="C41" s="53" t="s">
        <v>138</v>
      </c>
      <c r="D41" s="65" t="s">
        <v>138</v>
      </c>
      <c r="F41" s="30"/>
    </row>
    <row r="42" spans="1:6" ht="15" x14ac:dyDescent="0.25">
      <c r="A42" s="51" t="s">
        <v>138</v>
      </c>
      <c r="B42" s="33">
        <v>1</v>
      </c>
      <c r="C42" s="26" t="s">
        <v>108</v>
      </c>
      <c r="D42" s="27">
        <v>34.98095</v>
      </c>
      <c r="F42" s="30"/>
    </row>
    <row r="43" spans="1:6" ht="15" x14ac:dyDescent="0.25">
      <c r="A43" s="51" t="s">
        <v>138</v>
      </c>
      <c r="B43" s="33">
        <v>2</v>
      </c>
      <c r="C43" s="26" t="s">
        <v>109</v>
      </c>
      <c r="D43" s="27">
        <v>21.893180000000001</v>
      </c>
      <c r="F43" s="30"/>
    </row>
    <row r="44" spans="1:6" ht="15" x14ac:dyDescent="0.25">
      <c r="A44" s="51" t="s">
        <v>138</v>
      </c>
      <c r="B44" s="33">
        <v>3</v>
      </c>
      <c r="C44" s="26" t="s">
        <v>110</v>
      </c>
      <c r="D44" s="27">
        <v>10.950710000000001</v>
      </c>
      <c r="F44" s="30"/>
    </row>
    <row r="45" spans="1:6" ht="15" x14ac:dyDescent="0.25">
      <c r="A45" s="51" t="s">
        <v>138</v>
      </c>
      <c r="B45" s="33">
        <v>4</v>
      </c>
      <c r="C45" s="26" t="s">
        <v>61</v>
      </c>
      <c r="D45" s="27">
        <v>0</v>
      </c>
      <c r="F45" s="30"/>
    </row>
    <row r="46" spans="1:6" ht="15" x14ac:dyDescent="0.25">
      <c r="A46" s="51" t="s">
        <v>138</v>
      </c>
      <c r="B46" s="33">
        <v>5</v>
      </c>
      <c r="C46" s="26" t="s">
        <v>61</v>
      </c>
      <c r="D46" s="27">
        <v>0</v>
      </c>
      <c r="F46" s="30"/>
    </row>
    <row r="47" spans="1:6" ht="15" x14ac:dyDescent="0.25">
      <c r="A47" s="51" t="s">
        <v>138</v>
      </c>
      <c r="B47" s="33">
        <v>6</v>
      </c>
      <c r="C47" s="26" t="s">
        <v>61</v>
      </c>
      <c r="D47" s="27">
        <v>0</v>
      </c>
      <c r="F47" s="30"/>
    </row>
    <row r="48" spans="1:6" ht="15" x14ac:dyDescent="0.25">
      <c r="A48" s="51" t="s">
        <v>138</v>
      </c>
      <c r="B48" s="33">
        <v>7</v>
      </c>
      <c r="C48" s="26" t="s">
        <v>61</v>
      </c>
      <c r="D48" s="27">
        <v>0</v>
      </c>
      <c r="F48" s="30"/>
    </row>
    <row r="49" spans="1:6" ht="15" x14ac:dyDescent="0.25">
      <c r="A49" s="51" t="s">
        <v>138</v>
      </c>
      <c r="B49" s="33">
        <v>8</v>
      </c>
      <c r="C49" s="26" t="s">
        <v>61</v>
      </c>
      <c r="D49" s="27">
        <v>0</v>
      </c>
      <c r="F49" s="30"/>
    </row>
    <row r="50" spans="1:6" ht="15" x14ac:dyDescent="0.25">
      <c r="A50" s="51" t="s">
        <v>138</v>
      </c>
      <c r="B50" s="33">
        <v>9</v>
      </c>
      <c r="C50" s="26" t="s">
        <v>73</v>
      </c>
      <c r="D50" s="27">
        <v>0</v>
      </c>
      <c r="F50" s="30"/>
    </row>
    <row r="51" spans="1:6" ht="15" x14ac:dyDescent="0.25">
      <c r="A51" s="51" t="s">
        <v>138</v>
      </c>
      <c r="B51" s="29" t="s">
        <v>111</v>
      </c>
      <c r="C51" s="53" t="s">
        <v>138</v>
      </c>
      <c r="D51" s="27">
        <v>67.824839999999995</v>
      </c>
      <c r="F51" s="30" t="s">
        <v>61</v>
      </c>
    </row>
    <row r="52" spans="1:6" ht="15" x14ac:dyDescent="0.25">
      <c r="A52" s="51" t="s">
        <v>138</v>
      </c>
      <c r="B52" s="56" t="s">
        <v>138</v>
      </c>
      <c r="C52" s="53" t="s">
        <v>138</v>
      </c>
      <c r="D52" s="65" t="s">
        <v>138</v>
      </c>
      <c r="F52" s="30"/>
    </row>
    <row r="53" spans="1:6" ht="15" x14ac:dyDescent="0.25">
      <c r="A53" s="51" t="s">
        <v>138</v>
      </c>
      <c r="B53" s="29" t="s">
        <v>112</v>
      </c>
      <c r="C53" s="53" t="s">
        <v>138</v>
      </c>
      <c r="D53" s="65" t="s">
        <v>138</v>
      </c>
      <c r="F53" s="30"/>
    </row>
    <row r="54" spans="1:6" ht="15" x14ac:dyDescent="0.25">
      <c r="A54" s="51" t="s">
        <v>138</v>
      </c>
      <c r="B54" s="33">
        <v>1</v>
      </c>
      <c r="C54" s="26" t="s">
        <v>113</v>
      </c>
      <c r="D54" s="27">
        <v>414.802732794007</v>
      </c>
      <c r="F54" s="30"/>
    </row>
    <row r="55" spans="1:6" ht="15" x14ac:dyDescent="0.25">
      <c r="A55" s="51" t="s">
        <v>138</v>
      </c>
      <c r="B55" s="33">
        <v>2</v>
      </c>
      <c r="C55" s="26" t="s">
        <v>114</v>
      </c>
      <c r="D55" s="27">
        <v>214.48692559305027</v>
      </c>
      <c r="F55" s="30"/>
    </row>
    <row r="56" spans="1:6" ht="15" x14ac:dyDescent="0.25">
      <c r="A56" s="51" t="s">
        <v>138</v>
      </c>
      <c r="B56" s="33">
        <v>3</v>
      </c>
      <c r="C56" s="26" t="s">
        <v>115</v>
      </c>
      <c r="D56" s="27">
        <v>199.45154706005331</v>
      </c>
      <c r="F56" s="30"/>
    </row>
    <row r="57" spans="1:6" ht="15" x14ac:dyDescent="0.25">
      <c r="A57" s="51" t="s">
        <v>138</v>
      </c>
      <c r="B57" s="33">
        <v>4</v>
      </c>
      <c r="C57" s="26" t="s">
        <v>73</v>
      </c>
      <c r="D57" s="27">
        <f>951.218850576483+0.3</f>
        <v>951.51885057648292</v>
      </c>
      <c r="F57" s="30"/>
    </row>
    <row r="58" spans="1:6" ht="15" x14ac:dyDescent="0.25">
      <c r="A58" s="51" t="s">
        <v>138</v>
      </c>
      <c r="B58" s="33">
        <v>5</v>
      </c>
      <c r="C58" s="26" t="s">
        <v>61</v>
      </c>
      <c r="D58" s="27">
        <v>0</v>
      </c>
      <c r="F58" s="30"/>
    </row>
    <row r="59" spans="1:6" ht="15" x14ac:dyDescent="0.25">
      <c r="A59" s="51" t="s">
        <v>138</v>
      </c>
      <c r="B59" s="33">
        <v>6</v>
      </c>
      <c r="C59" s="26" t="s">
        <v>61</v>
      </c>
      <c r="D59" s="27">
        <v>0</v>
      </c>
      <c r="F59" s="30"/>
    </row>
    <row r="60" spans="1:6" ht="15" x14ac:dyDescent="0.25">
      <c r="A60" s="51" t="s">
        <v>138</v>
      </c>
      <c r="B60" s="33">
        <v>7</v>
      </c>
      <c r="C60" s="26" t="s">
        <v>61</v>
      </c>
      <c r="D60" s="27">
        <v>0</v>
      </c>
      <c r="F60" s="30"/>
    </row>
    <row r="61" spans="1:6" ht="15" x14ac:dyDescent="0.25">
      <c r="A61" s="51" t="s">
        <v>138</v>
      </c>
      <c r="B61" s="33">
        <v>8</v>
      </c>
      <c r="C61" s="26" t="s">
        <v>61</v>
      </c>
      <c r="D61" s="27">
        <v>0</v>
      </c>
      <c r="F61" s="30"/>
    </row>
    <row r="62" spans="1:6" ht="15" x14ac:dyDescent="0.25">
      <c r="A62" s="51" t="s">
        <v>138</v>
      </c>
      <c r="B62" s="33">
        <v>9</v>
      </c>
      <c r="C62" s="53" t="s">
        <v>138</v>
      </c>
      <c r="D62" s="55" t="s">
        <v>138</v>
      </c>
      <c r="F62" s="30"/>
    </row>
    <row r="63" spans="1:6" ht="15" x14ac:dyDescent="0.25">
      <c r="A63" s="51" t="s">
        <v>138</v>
      </c>
      <c r="B63" s="29" t="s">
        <v>116</v>
      </c>
      <c r="C63" s="53" t="s">
        <v>138</v>
      </c>
      <c r="D63" s="27">
        <v>1779.9600560235931</v>
      </c>
      <c r="F63" s="30" t="s">
        <v>61</v>
      </c>
    </row>
    <row r="64" spans="1:6" ht="15" x14ac:dyDescent="0.25">
      <c r="A64" s="51" t="s">
        <v>138</v>
      </c>
      <c r="B64" s="56" t="s">
        <v>138</v>
      </c>
      <c r="C64" s="53" t="s">
        <v>138</v>
      </c>
      <c r="D64" s="65" t="s">
        <v>138</v>
      </c>
      <c r="F64" s="30"/>
    </row>
    <row r="65" spans="1:6" ht="15" x14ac:dyDescent="0.25">
      <c r="A65" s="51" t="s">
        <v>138</v>
      </c>
      <c r="B65" s="29" t="s">
        <v>117</v>
      </c>
      <c r="C65" s="53" t="s">
        <v>138</v>
      </c>
      <c r="D65" s="65" t="s">
        <v>138</v>
      </c>
      <c r="F65" s="30"/>
    </row>
    <row r="66" spans="1:6" ht="15" x14ac:dyDescent="0.25">
      <c r="A66" s="51" t="s">
        <v>138</v>
      </c>
      <c r="B66" s="29" t="s">
        <v>118</v>
      </c>
      <c r="C66" s="53" t="s">
        <v>138</v>
      </c>
      <c r="D66" s="65" t="s">
        <v>138</v>
      </c>
      <c r="F66" s="30"/>
    </row>
    <row r="67" spans="1:6" ht="15" x14ac:dyDescent="0.25">
      <c r="A67" s="51" t="s">
        <v>138</v>
      </c>
      <c r="B67" s="33">
        <v>1</v>
      </c>
      <c r="C67" s="26" t="s">
        <v>61</v>
      </c>
      <c r="D67" s="27">
        <v>0</v>
      </c>
      <c r="F67" s="30"/>
    </row>
    <row r="68" spans="1:6" ht="15" x14ac:dyDescent="0.25">
      <c r="A68" s="51" t="s">
        <v>138</v>
      </c>
      <c r="B68" s="33">
        <v>2</v>
      </c>
      <c r="C68" s="26" t="s">
        <v>61</v>
      </c>
      <c r="D68" s="27">
        <v>0</v>
      </c>
      <c r="F68" s="30"/>
    </row>
    <row r="69" spans="1:6" ht="15" x14ac:dyDescent="0.25">
      <c r="A69" s="51" t="s">
        <v>138</v>
      </c>
      <c r="B69" s="33">
        <v>3</v>
      </c>
      <c r="C69" s="26" t="s">
        <v>61</v>
      </c>
      <c r="D69" s="27">
        <v>0</v>
      </c>
      <c r="F69" s="30"/>
    </row>
    <row r="70" spans="1:6" ht="15" x14ac:dyDescent="0.25">
      <c r="A70" s="51" t="s">
        <v>138</v>
      </c>
      <c r="B70" s="33">
        <v>4</v>
      </c>
      <c r="C70" s="26" t="s">
        <v>61</v>
      </c>
      <c r="D70" s="27">
        <v>0</v>
      </c>
      <c r="F70" s="30"/>
    </row>
    <row r="71" spans="1:6" ht="15" x14ac:dyDescent="0.25">
      <c r="A71" s="51" t="s">
        <v>138</v>
      </c>
      <c r="B71" s="33">
        <v>5</v>
      </c>
      <c r="C71" s="26" t="s">
        <v>73</v>
      </c>
      <c r="D71" s="27">
        <v>0</v>
      </c>
      <c r="F71" s="30"/>
    </row>
    <row r="72" spans="1:6" ht="15" x14ac:dyDescent="0.25">
      <c r="A72" s="51" t="s">
        <v>138</v>
      </c>
      <c r="B72" s="29" t="s">
        <v>119</v>
      </c>
      <c r="C72" s="53" t="s">
        <v>138</v>
      </c>
      <c r="D72" s="27">
        <v>0</v>
      </c>
      <c r="F72" s="30" t="s">
        <v>61</v>
      </c>
    </row>
    <row r="73" spans="1:6" ht="15" x14ac:dyDescent="0.25">
      <c r="A73" s="51" t="s">
        <v>138</v>
      </c>
      <c r="B73" s="56" t="s">
        <v>138</v>
      </c>
      <c r="C73" s="53" t="s">
        <v>138</v>
      </c>
      <c r="D73" s="65" t="s">
        <v>138</v>
      </c>
      <c r="F73" s="30"/>
    </row>
    <row r="74" spans="1:6" ht="15" x14ac:dyDescent="0.25">
      <c r="A74" s="51" t="s">
        <v>138</v>
      </c>
      <c r="B74" s="29" t="s">
        <v>120</v>
      </c>
      <c r="C74" s="53" t="s">
        <v>138</v>
      </c>
      <c r="D74" s="65" t="s">
        <v>138</v>
      </c>
      <c r="F74" s="30"/>
    </row>
    <row r="75" spans="1:6" ht="15" x14ac:dyDescent="0.25">
      <c r="A75" s="51" t="s">
        <v>138</v>
      </c>
      <c r="B75" s="33">
        <v>1</v>
      </c>
      <c r="C75" s="26" t="s">
        <v>121</v>
      </c>
      <c r="D75" s="27">
        <v>66.322455794572633</v>
      </c>
      <c r="F75" s="30"/>
    </row>
    <row r="76" spans="1:6" ht="15" x14ac:dyDescent="0.25">
      <c r="A76" s="51" t="s">
        <v>138</v>
      </c>
      <c r="B76" s="33">
        <v>2</v>
      </c>
      <c r="C76" s="26" t="s">
        <v>122</v>
      </c>
      <c r="D76" s="27">
        <v>54.558806905161155</v>
      </c>
      <c r="F76" s="30"/>
    </row>
    <row r="77" spans="1:6" ht="15" x14ac:dyDescent="0.25">
      <c r="A77" s="51" t="s">
        <v>138</v>
      </c>
      <c r="B77" s="33">
        <v>3</v>
      </c>
      <c r="C77" s="26" t="s">
        <v>123</v>
      </c>
      <c r="D77" s="27">
        <v>51.442915026640286</v>
      </c>
      <c r="F77" s="30"/>
    </row>
    <row r="78" spans="1:6" ht="15" x14ac:dyDescent="0.25">
      <c r="A78" s="51" t="s">
        <v>138</v>
      </c>
      <c r="B78" s="33">
        <v>4</v>
      </c>
      <c r="C78" s="26" t="s">
        <v>124</v>
      </c>
      <c r="D78" s="27">
        <v>43.465766844021665</v>
      </c>
      <c r="F78" s="30"/>
    </row>
    <row r="79" spans="1:6" ht="15" x14ac:dyDescent="0.25">
      <c r="A79" s="51" t="s">
        <v>138</v>
      </c>
      <c r="B79" s="33">
        <v>5</v>
      </c>
      <c r="C79" s="26" t="s">
        <v>125</v>
      </c>
      <c r="D79" s="27">
        <v>39.055489760858144</v>
      </c>
      <c r="F79" s="30"/>
    </row>
    <row r="80" spans="1:6" ht="15" x14ac:dyDescent="0.25">
      <c r="A80" s="51" t="s">
        <v>138</v>
      </c>
      <c r="B80" s="33">
        <v>6</v>
      </c>
      <c r="C80" s="26" t="s">
        <v>126</v>
      </c>
      <c r="D80" s="27">
        <v>25.734592755292358</v>
      </c>
      <c r="F80" s="30"/>
    </row>
    <row r="81" spans="1:6" ht="15" x14ac:dyDescent="0.25">
      <c r="A81" s="51" t="s">
        <v>138</v>
      </c>
      <c r="B81" s="33">
        <v>7</v>
      </c>
      <c r="C81" s="26" t="s">
        <v>115</v>
      </c>
      <c r="D81" s="27">
        <v>23.513484502770822</v>
      </c>
      <c r="F81" s="30"/>
    </row>
    <row r="82" spans="1:6" ht="15" x14ac:dyDescent="0.25">
      <c r="A82" s="51" t="s">
        <v>138</v>
      </c>
      <c r="B82" s="33">
        <v>8</v>
      </c>
      <c r="C82" s="26" t="s">
        <v>127</v>
      </c>
      <c r="D82" s="27">
        <v>20.473921263051764</v>
      </c>
      <c r="F82" s="30"/>
    </row>
    <row r="83" spans="1:6" ht="15" x14ac:dyDescent="0.25">
      <c r="A83" s="51" t="s">
        <v>138</v>
      </c>
      <c r="B83" s="33">
        <v>9</v>
      </c>
      <c r="C83" s="26" t="s">
        <v>73</v>
      </c>
      <c r="D83" s="27">
        <v>20.6823858405658</v>
      </c>
      <c r="F83" s="30"/>
    </row>
    <row r="84" spans="1:6" ht="15" x14ac:dyDescent="0.25">
      <c r="A84" s="51" t="s">
        <v>138</v>
      </c>
      <c r="B84" s="29" t="s">
        <v>128</v>
      </c>
      <c r="C84" s="53" t="s">
        <v>138</v>
      </c>
      <c r="D84" s="27">
        <v>345.24981869293464</v>
      </c>
      <c r="F84" s="30" t="s">
        <v>61</v>
      </c>
    </row>
    <row r="85" spans="1:6" ht="15" x14ac:dyDescent="0.25">
      <c r="A85" s="51" t="s">
        <v>138</v>
      </c>
      <c r="B85" s="56" t="s">
        <v>138</v>
      </c>
      <c r="C85" s="53" t="s">
        <v>138</v>
      </c>
      <c r="D85" s="65" t="s">
        <v>138</v>
      </c>
      <c r="F85" s="30"/>
    </row>
    <row r="86" spans="1:6" ht="15" x14ac:dyDescent="0.25">
      <c r="A86" s="51" t="s">
        <v>138</v>
      </c>
      <c r="B86" s="29" t="s">
        <v>129</v>
      </c>
      <c r="C86" s="53" t="s">
        <v>138</v>
      </c>
      <c r="D86" s="65" t="s">
        <v>138</v>
      </c>
      <c r="F86" s="30"/>
    </row>
    <row r="87" spans="1:6" ht="15" x14ac:dyDescent="0.25">
      <c r="A87" s="51" t="s">
        <v>138</v>
      </c>
      <c r="B87" s="33">
        <v>1</v>
      </c>
      <c r="C87" s="26" t="s">
        <v>89</v>
      </c>
      <c r="D87" s="27">
        <v>71.707828845386956</v>
      </c>
      <c r="F87" s="30"/>
    </row>
    <row r="88" spans="1:6" ht="15" x14ac:dyDescent="0.25">
      <c r="A88" s="51" t="s">
        <v>138</v>
      </c>
      <c r="B88" s="33">
        <v>2</v>
      </c>
      <c r="C88" s="26" t="s">
        <v>90</v>
      </c>
      <c r="D88" s="27">
        <v>57.181595703151963</v>
      </c>
      <c r="F88" s="30"/>
    </row>
    <row r="89" spans="1:6" ht="15" x14ac:dyDescent="0.25">
      <c r="A89" s="51" t="s">
        <v>138</v>
      </c>
      <c r="B89" s="33">
        <v>3</v>
      </c>
      <c r="C89" s="26" t="s">
        <v>94</v>
      </c>
      <c r="D89" s="27">
        <v>51.090009619953449</v>
      </c>
      <c r="F89" s="30"/>
    </row>
    <row r="90" spans="1:6" ht="15" x14ac:dyDescent="0.25">
      <c r="A90" s="51" t="s">
        <v>138</v>
      </c>
      <c r="B90" s="33">
        <v>4</v>
      </c>
      <c r="C90" s="26" t="s">
        <v>95</v>
      </c>
      <c r="D90" s="27">
        <v>35.729889674909245</v>
      </c>
      <c r="F90" s="30"/>
    </row>
    <row r="91" spans="1:6" ht="15" x14ac:dyDescent="0.25">
      <c r="A91" s="51" t="s">
        <v>138</v>
      </c>
      <c r="B91" s="33">
        <v>5</v>
      </c>
      <c r="C91" s="26" t="s">
        <v>96</v>
      </c>
      <c r="D91" s="27">
        <v>35.24566989593086</v>
      </c>
      <c r="F91" s="30"/>
    </row>
    <row r="92" spans="1:6" ht="15" x14ac:dyDescent="0.25">
      <c r="A92" s="51" t="s">
        <v>138</v>
      </c>
      <c r="B92" s="33">
        <v>6</v>
      </c>
      <c r="C92" s="26" t="s">
        <v>97</v>
      </c>
      <c r="D92" s="27">
        <f>16.3026568235887+0.2</f>
        <v>16.502656823588698</v>
      </c>
      <c r="F92" s="30"/>
    </row>
    <row r="93" spans="1:6" ht="15" x14ac:dyDescent="0.25">
      <c r="A93" s="51" t="s">
        <v>138</v>
      </c>
      <c r="B93" s="33">
        <v>7</v>
      </c>
      <c r="C93" s="26" t="s">
        <v>98</v>
      </c>
      <c r="D93" s="27">
        <v>13.246161765076279</v>
      </c>
      <c r="F93" s="30"/>
    </row>
    <row r="94" spans="1:6" ht="15" x14ac:dyDescent="0.25">
      <c r="A94" s="51" t="s">
        <v>138</v>
      </c>
      <c r="B94" s="33">
        <v>8</v>
      </c>
      <c r="C94" s="26" t="s">
        <v>99</v>
      </c>
      <c r="D94" s="27">
        <v>0</v>
      </c>
      <c r="F94" s="30"/>
    </row>
    <row r="95" spans="1:6" ht="15" x14ac:dyDescent="0.25">
      <c r="A95" s="51" t="s">
        <v>138</v>
      </c>
      <c r="B95" s="33">
        <v>9</v>
      </c>
      <c r="C95" s="26" t="s">
        <v>73</v>
      </c>
      <c r="D95" s="27">
        <v>0</v>
      </c>
      <c r="F95" s="30"/>
    </row>
    <row r="96" spans="1:6" ht="15" x14ac:dyDescent="0.25">
      <c r="A96" s="51" t="s">
        <v>138</v>
      </c>
      <c r="B96" s="29" t="s">
        <v>130</v>
      </c>
      <c r="C96" s="53" t="s">
        <v>138</v>
      </c>
      <c r="D96" s="27">
        <v>280.50381232799754</v>
      </c>
      <c r="F96" s="30" t="s">
        <v>61</v>
      </c>
    </row>
    <row r="97" spans="1:6" ht="15" x14ac:dyDescent="0.25">
      <c r="A97" s="51" t="s">
        <v>138</v>
      </c>
      <c r="B97" s="56" t="s">
        <v>138</v>
      </c>
      <c r="C97" s="53" t="s">
        <v>138</v>
      </c>
      <c r="D97" s="65" t="s">
        <v>138</v>
      </c>
      <c r="F97" s="38"/>
    </row>
    <row r="98" spans="1:6" ht="15" x14ac:dyDescent="0.25">
      <c r="A98" s="51" t="s">
        <v>138</v>
      </c>
      <c r="B98" s="29" t="s">
        <v>131</v>
      </c>
      <c r="C98" s="53" t="s">
        <v>138</v>
      </c>
      <c r="D98" s="37">
        <v>12285.603425683366</v>
      </c>
      <c r="F98" s="30" t="s">
        <v>61</v>
      </c>
    </row>
    <row r="99" spans="1:6" ht="15" x14ac:dyDescent="0.25">
      <c r="A99" s="51" t="s">
        <v>138</v>
      </c>
      <c r="B99" s="56" t="s">
        <v>138</v>
      </c>
      <c r="C99" s="53" t="s">
        <v>138</v>
      </c>
      <c r="D99" s="65" t="s">
        <v>138</v>
      </c>
      <c r="F99" s="30"/>
    </row>
    <row r="100" spans="1:6" ht="15" x14ac:dyDescent="0.25">
      <c r="A100" s="51" t="s">
        <v>138</v>
      </c>
      <c r="B100" s="29" t="s">
        <v>132</v>
      </c>
      <c r="C100" s="53" t="s">
        <v>138</v>
      </c>
      <c r="D100" s="65" t="s">
        <v>138</v>
      </c>
      <c r="F100" s="30"/>
    </row>
    <row r="101" spans="1:6" ht="15" x14ac:dyDescent="0.25">
      <c r="A101" s="51" t="s">
        <v>138</v>
      </c>
      <c r="B101" s="33">
        <v>1</v>
      </c>
      <c r="C101" s="26" t="s">
        <v>89</v>
      </c>
      <c r="D101" s="27">
        <v>1058.2272696087712</v>
      </c>
      <c r="F101" s="30"/>
    </row>
    <row r="102" spans="1:6" ht="15" x14ac:dyDescent="0.25">
      <c r="A102" s="51" t="s">
        <v>138</v>
      </c>
      <c r="B102" s="33">
        <v>2</v>
      </c>
      <c r="C102" s="26" t="s">
        <v>90</v>
      </c>
      <c r="D102" s="27">
        <v>281.41185063146634</v>
      </c>
      <c r="F102" s="30"/>
    </row>
    <row r="103" spans="1:6" ht="15" x14ac:dyDescent="0.25">
      <c r="A103" s="51" t="s">
        <v>138</v>
      </c>
      <c r="B103" s="33">
        <v>3</v>
      </c>
      <c r="C103" s="26" t="s">
        <v>94</v>
      </c>
      <c r="D103" s="27">
        <v>0</v>
      </c>
      <c r="F103" s="30"/>
    </row>
    <row r="104" spans="1:6" ht="15" x14ac:dyDescent="0.25">
      <c r="A104" s="51" t="s">
        <v>138</v>
      </c>
      <c r="B104" s="33">
        <v>4</v>
      </c>
      <c r="C104" s="26" t="s">
        <v>95</v>
      </c>
      <c r="D104" s="27">
        <v>0</v>
      </c>
      <c r="F104" s="30"/>
    </row>
    <row r="105" spans="1:6" ht="15" x14ac:dyDescent="0.25">
      <c r="A105" s="51" t="s">
        <v>138</v>
      </c>
      <c r="B105" s="33">
        <v>5</v>
      </c>
      <c r="C105" s="26" t="s">
        <v>73</v>
      </c>
      <c r="D105" s="27">
        <v>1264.7871620402761</v>
      </c>
      <c r="F105" s="30"/>
    </row>
    <row r="106" spans="1:6" ht="15" x14ac:dyDescent="0.25">
      <c r="A106" s="51" t="s">
        <v>138</v>
      </c>
      <c r="B106" s="29" t="s">
        <v>133</v>
      </c>
      <c r="C106" s="53" t="s">
        <v>138</v>
      </c>
      <c r="D106" s="37">
        <v>2604.4262822805135</v>
      </c>
      <c r="F106" s="30" t="s">
        <v>61</v>
      </c>
    </row>
    <row r="107" spans="1:6" ht="15" x14ac:dyDescent="0.25">
      <c r="A107" s="51" t="s">
        <v>138</v>
      </c>
      <c r="B107" s="56" t="s">
        <v>138</v>
      </c>
      <c r="C107" s="53" t="s">
        <v>138</v>
      </c>
      <c r="D107" s="65" t="s">
        <v>138</v>
      </c>
      <c r="F107" s="30"/>
    </row>
    <row r="108" spans="1:6" ht="15.75" thickBot="1" x14ac:dyDescent="0.3">
      <c r="A108" s="51" t="s">
        <v>138</v>
      </c>
      <c r="B108" s="39" t="s">
        <v>134</v>
      </c>
      <c r="C108" s="66" t="s">
        <v>138</v>
      </c>
      <c r="D108" s="40">
        <f>'מגדל תגמולים- נספח 1'!B21</f>
        <v>7256366</v>
      </c>
      <c r="F108" s="30"/>
    </row>
    <row r="109" spans="1:6" ht="15" hidden="1" x14ac:dyDescent="0.25">
      <c r="B109" s="36"/>
      <c r="C109" s="20"/>
      <c r="F109" s="30"/>
    </row>
    <row r="110" spans="1:6" ht="15" hidden="1" x14ac:dyDescent="0.25">
      <c r="B110" s="36"/>
      <c r="C110" s="20"/>
      <c r="F110" s="30"/>
    </row>
    <row r="111" spans="1:6" ht="15" hidden="1" x14ac:dyDescent="0.25">
      <c r="B111" s="36"/>
      <c r="C111" s="20"/>
      <c r="F111" s="30"/>
    </row>
    <row r="112" spans="1:6" ht="15" hidden="1" x14ac:dyDescent="0.25">
      <c r="B112" s="36"/>
      <c r="C112" s="20"/>
      <c r="F112" s="30"/>
    </row>
  </sheetData>
  <mergeCells count="1">
    <mergeCell ref="B3:C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17</vt:i4>
      </vt:variant>
      <vt:variant>
        <vt:lpstr>טווחים בעלי שם</vt:lpstr>
      </vt:variant>
      <vt:variant>
        <vt:i4>17</vt:i4>
      </vt:variant>
    </vt:vector>
  </HeadingPairs>
  <TitlesOfParts>
    <vt:vector size="34" baseType="lpstr">
      <vt:lpstr>863</vt:lpstr>
      <vt:lpstr>859</vt:lpstr>
      <vt:lpstr>858</vt:lpstr>
      <vt:lpstr>8012</vt:lpstr>
      <vt:lpstr>9779</vt:lpstr>
      <vt:lpstr>9780</vt:lpstr>
      <vt:lpstr>9781</vt:lpstr>
      <vt:lpstr>13565</vt:lpstr>
      <vt:lpstr>14229</vt:lpstr>
      <vt:lpstr>14228</vt:lpstr>
      <vt:lpstr>15055</vt:lpstr>
      <vt:lpstr>15452</vt:lpstr>
      <vt:lpstr>15453</vt:lpstr>
      <vt:lpstr>15454</vt:lpstr>
      <vt:lpstr>מגדל תגמולים- נספח 1</vt:lpstr>
      <vt:lpstr>מגדל תגמולים- נספח 2</vt:lpstr>
      <vt:lpstr>מגדל תגמולים- נספח 3</vt:lpstr>
      <vt:lpstr>'13565'!WPrint_Area_W</vt:lpstr>
      <vt:lpstr>'14228'!WPrint_Area_W</vt:lpstr>
      <vt:lpstr>'14229'!WPrint_Area_W</vt:lpstr>
      <vt:lpstr>'15055'!WPrint_Area_W</vt:lpstr>
      <vt:lpstr>'15452'!WPrint_Area_W</vt:lpstr>
      <vt:lpstr>'15453'!WPrint_Area_W</vt:lpstr>
      <vt:lpstr>'15454'!WPrint_Area_W</vt:lpstr>
      <vt:lpstr>'8012'!WPrint_Area_W</vt:lpstr>
      <vt:lpstr>'858'!WPrint_Area_W</vt:lpstr>
      <vt:lpstr>'859'!WPrint_Area_W</vt:lpstr>
      <vt:lpstr>'863'!WPrint_Area_W</vt:lpstr>
      <vt:lpstr>'9779'!WPrint_Area_W</vt:lpstr>
      <vt:lpstr>'9780'!WPrint_Area_W</vt:lpstr>
      <vt:lpstr>'9781'!WPrint_Area_W</vt:lpstr>
      <vt:lpstr>'מגדל תגמולים- נספח 1'!WPrint_Area_W</vt:lpstr>
      <vt:lpstr>'מגדל תגמולים- נספח 2'!WPrint_Area_W</vt:lpstr>
      <vt:lpstr>'מגדל תגמולים- נספח 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מנשה דבי</dc:creator>
  <dc:description>מונגש</dc:description>
  <cp:lastModifiedBy>אופיר שנקר</cp:lastModifiedBy>
  <dcterms:created xsi:type="dcterms:W3CDTF">2025-03-03T06:10:54Z</dcterms:created>
  <dcterms:modified xsi:type="dcterms:W3CDTF">2025-05-29T07:39:42Z</dcterms:modified>
</cp:coreProperties>
</file>