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akefet\פעילות גמל כספים\פעילות גמל-כספים\2023\7-9.2023\רשימות נכסים- 30.9.23\רשימות נכסים- שידור שני- 30.9.23\"/>
    </mc:Choice>
  </mc:AlternateContent>
  <xr:revisionPtr revIDLastSave="0" documentId="13_ncr:1_{4135967E-0310-4DAC-A64C-71FB334C7E4D}" xr6:coauthVersionLast="47" xr6:coauthVersionMax="47" xr10:uidLastSave="{00000000-0000-0000-0000-000000000000}"/>
  <bookViews>
    <workbookView xWindow="-120" yWindow="-120" windowWidth="29040" windowHeight="15840" tabRatio="86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xlnm._FilterDatabase" localSheetId="19" hidden="1">'לא סחיר - חוזים עתידיים'!$A$8:$AW$417</definedName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5" l="1"/>
  <c r="Q13" i="5"/>
  <c r="R168" i="5"/>
  <c r="Q168" i="5"/>
  <c r="Q12" i="5" s="1"/>
  <c r="Q11" i="5" s="1"/>
  <c r="O168" i="5"/>
  <c r="O13" i="5"/>
  <c r="O12" i="5"/>
  <c r="O11" i="5" s="1"/>
  <c r="C26" i="1"/>
  <c r="P23" i="15"/>
  <c r="N23" i="15"/>
  <c r="R12" i="5" l="1"/>
  <c r="R11" i="5" l="1"/>
  <c r="C15" i="1" l="1"/>
  <c r="C42" i="1" s="1"/>
  <c r="T15" i="5"/>
  <c r="T18" i="5"/>
  <c r="T21" i="5"/>
  <c r="T24" i="5"/>
  <c r="T27" i="5"/>
  <c r="T30" i="5"/>
  <c r="T33" i="5"/>
  <c r="T36" i="5"/>
  <c r="T39" i="5"/>
  <c r="T42" i="5"/>
  <c r="T45" i="5"/>
  <c r="T48" i="5"/>
  <c r="T51" i="5"/>
  <c r="T54" i="5"/>
  <c r="T57" i="5"/>
  <c r="T60" i="5"/>
  <c r="T63" i="5"/>
  <c r="T66" i="5"/>
  <c r="T69" i="5"/>
  <c r="T72" i="5"/>
  <c r="T75" i="5"/>
  <c r="T78" i="5"/>
  <c r="T81" i="5"/>
  <c r="T84" i="5"/>
  <c r="T87" i="5"/>
  <c r="T90" i="5"/>
  <c r="T93" i="5"/>
  <c r="T96" i="5"/>
  <c r="T99" i="5"/>
  <c r="T102" i="5"/>
  <c r="T105" i="5"/>
  <c r="T108" i="5"/>
  <c r="T111" i="5"/>
  <c r="T114" i="5"/>
  <c r="T117" i="5"/>
  <c r="T120" i="5"/>
  <c r="T123" i="5"/>
  <c r="T126" i="5"/>
  <c r="T129" i="5"/>
  <c r="T132" i="5"/>
  <c r="T135" i="5"/>
  <c r="T138" i="5"/>
  <c r="T141" i="5"/>
  <c r="T144" i="5"/>
  <c r="T147" i="5"/>
  <c r="T150" i="5"/>
  <c r="T153" i="5"/>
  <c r="T156" i="5"/>
  <c r="T159" i="5"/>
  <c r="T162" i="5"/>
  <c r="T165" i="5"/>
  <c r="T171" i="5"/>
  <c r="T174" i="5"/>
  <c r="T177" i="5"/>
  <c r="T180" i="5"/>
  <c r="T183" i="5"/>
  <c r="T186" i="5"/>
  <c r="T189" i="5"/>
  <c r="T192" i="5"/>
  <c r="T195" i="5"/>
  <c r="T198" i="5"/>
  <c r="T201" i="5"/>
  <c r="T204" i="5"/>
  <c r="T207" i="5"/>
  <c r="T210" i="5"/>
  <c r="T213" i="5"/>
  <c r="T216" i="5"/>
  <c r="T219" i="5"/>
  <c r="T222" i="5"/>
  <c r="T225" i="5"/>
  <c r="T228" i="5"/>
  <c r="T231" i="5"/>
  <c r="T234" i="5"/>
  <c r="T237" i="5"/>
  <c r="T240" i="5"/>
  <c r="T243" i="5"/>
  <c r="T246" i="5"/>
  <c r="T249" i="5"/>
  <c r="T252" i="5"/>
  <c r="T255" i="5"/>
  <c r="T258" i="5"/>
  <c r="T261" i="5"/>
  <c r="T264" i="5"/>
  <c r="T20" i="5"/>
  <c r="T31" i="5"/>
  <c r="T38" i="5"/>
  <c r="T49" i="5"/>
  <c r="T56" i="5"/>
  <c r="T67" i="5"/>
  <c r="T74" i="5"/>
  <c r="T85" i="5"/>
  <c r="T92" i="5"/>
  <c r="T103" i="5"/>
  <c r="T110" i="5"/>
  <c r="T121" i="5"/>
  <c r="T128" i="5"/>
  <c r="T139" i="5"/>
  <c r="T146" i="5"/>
  <c r="T157" i="5"/>
  <c r="T164" i="5"/>
  <c r="T175" i="5"/>
  <c r="T182" i="5"/>
  <c r="T193" i="5"/>
  <c r="T200" i="5"/>
  <c r="T211" i="5"/>
  <c r="T218" i="5"/>
  <c r="T229" i="5"/>
  <c r="T236" i="5"/>
  <c r="T247" i="5"/>
  <c r="T254" i="5"/>
  <c r="T265" i="5"/>
  <c r="T268" i="5"/>
  <c r="T271" i="5"/>
  <c r="T274" i="5"/>
  <c r="T277" i="5"/>
  <c r="T280" i="5"/>
  <c r="T283" i="5"/>
  <c r="T286" i="5"/>
  <c r="T289" i="5"/>
  <c r="T292" i="5"/>
  <c r="T295" i="5"/>
  <c r="T298" i="5"/>
  <c r="T301" i="5"/>
  <c r="T304" i="5"/>
  <c r="T307" i="5"/>
  <c r="T37" i="5"/>
  <c r="T41" i="5"/>
  <c r="T46" i="5"/>
  <c r="T50" i="5"/>
  <c r="T76" i="5"/>
  <c r="T80" i="5"/>
  <c r="T89" i="5"/>
  <c r="T106" i="5"/>
  <c r="T115" i="5"/>
  <c r="T119" i="5"/>
  <c r="T145" i="5"/>
  <c r="T149" i="5"/>
  <c r="T154" i="5"/>
  <c r="T158" i="5"/>
  <c r="T184" i="5"/>
  <c r="T188" i="5"/>
  <c r="T197" i="5"/>
  <c r="T214" i="5"/>
  <c r="T223" i="5"/>
  <c r="T227" i="5"/>
  <c r="T253" i="5"/>
  <c r="T257" i="5"/>
  <c r="T262" i="5"/>
  <c r="T266" i="5"/>
  <c r="T273" i="5"/>
  <c r="T284" i="5"/>
  <c r="T291" i="5"/>
  <c r="T302" i="5"/>
  <c r="T309" i="5"/>
  <c r="T312" i="5"/>
  <c r="T315" i="5"/>
  <c r="T318" i="5"/>
  <c r="T321" i="5"/>
  <c r="T324" i="5"/>
  <c r="T327" i="5"/>
  <c r="T330" i="5"/>
  <c r="T333" i="5"/>
  <c r="T336" i="5"/>
  <c r="T339" i="5"/>
  <c r="T342" i="5"/>
  <c r="T345" i="5"/>
  <c r="T348" i="5"/>
  <c r="T351" i="5"/>
  <c r="T14" i="5"/>
  <c r="T19" i="5"/>
  <c r="T25" i="5"/>
  <c r="T35" i="5"/>
  <c r="T40" i="5"/>
  <c r="T61" i="5"/>
  <c r="T71" i="5"/>
  <c r="T82" i="5"/>
  <c r="T97" i="5"/>
  <c r="T118" i="5"/>
  <c r="T185" i="5"/>
  <c r="T206" i="5"/>
  <c r="T221" i="5"/>
  <c r="T232" i="5"/>
  <c r="T242" i="5"/>
  <c r="T263" i="5"/>
  <c r="T272" i="5"/>
  <c r="T276" i="5"/>
  <c r="T281" i="5"/>
  <c r="T285" i="5"/>
  <c r="T314" i="5"/>
  <c r="T325" i="5"/>
  <c r="T332" i="5"/>
  <c r="T343" i="5"/>
  <c r="T350" i="5"/>
  <c r="T11" i="5"/>
  <c r="T26" i="5"/>
  <c r="T70" i="5"/>
  <c r="T77" i="5"/>
  <c r="T83" i="5"/>
  <c r="T95" i="5"/>
  <c r="T101" i="5"/>
  <c r="T133" i="5"/>
  <c r="T170" i="5"/>
  <c r="T202" i="5"/>
  <c r="T208" i="5"/>
  <c r="T220" i="5"/>
  <c r="T226" i="5"/>
  <c r="T233" i="5"/>
  <c r="T245" i="5"/>
  <c r="T251" i="5"/>
  <c r="T269" i="5"/>
  <c r="T279" i="5"/>
  <c r="T290" i="5"/>
  <c r="T300" i="5"/>
  <c r="T305" i="5"/>
  <c r="T310" i="5"/>
  <c r="T319" i="5"/>
  <c r="T323" i="5"/>
  <c r="T349" i="5"/>
  <c r="T353" i="5"/>
  <c r="T357" i="5"/>
  <c r="T34" i="5"/>
  <c r="T43" i="5"/>
  <c r="T58" i="5"/>
  <c r="T65" i="5"/>
  <c r="T109" i="5"/>
  <c r="T127" i="5"/>
  <c r="T134" i="5"/>
  <c r="T140" i="5"/>
  <c r="T152" i="5"/>
  <c r="T172" i="5"/>
  <c r="T190" i="5"/>
  <c r="T196" i="5"/>
  <c r="T215" i="5"/>
  <c r="T239" i="5"/>
  <c r="T259" i="5"/>
  <c r="T270" i="5"/>
  <c r="T275" i="5"/>
  <c r="T296" i="5"/>
  <c r="T306" i="5"/>
  <c r="T311" i="5"/>
  <c r="T328" i="5"/>
  <c r="T337" i="5"/>
  <c r="T341" i="5"/>
  <c r="T354" i="5"/>
  <c r="T28" i="5"/>
  <c r="T52" i="5"/>
  <c r="T59" i="5"/>
  <c r="T73" i="5"/>
  <c r="T79" i="5"/>
  <c r="T91" i="5"/>
  <c r="T98" i="5"/>
  <c r="T104" i="5"/>
  <c r="T116" i="5"/>
  <c r="T122" i="5"/>
  <c r="T160" i="5"/>
  <c r="T166" i="5"/>
  <c r="T178" i="5"/>
  <c r="T191" i="5"/>
  <c r="T203" i="5"/>
  <c r="T209" i="5"/>
  <c r="T241" i="5"/>
  <c r="T316" i="5"/>
  <c r="T320" i="5"/>
  <c r="T17" i="5"/>
  <c r="T32" i="5"/>
  <c r="T64" i="5"/>
  <c r="T88" i="5"/>
  <c r="T113" i="5"/>
  <c r="T151" i="5"/>
  <c r="T163" i="5"/>
  <c r="T176" i="5"/>
  <c r="T238" i="5"/>
  <c r="T250" i="5"/>
  <c r="T294" i="5"/>
  <c r="T335" i="5"/>
  <c r="T355" i="5"/>
  <c r="T22" i="5"/>
  <c r="T53" i="5"/>
  <c r="T68" i="5"/>
  <c r="T130" i="5"/>
  <c r="T142" i="5"/>
  <c r="T155" i="5"/>
  <c r="T167" i="5"/>
  <c r="T179" i="5"/>
  <c r="T217" i="5"/>
  <c r="T287" i="5"/>
  <c r="T297" i="5"/>
  <c r="T308" i="5"/>
  <c r="T94" i="5"/>
  <c r="T143" i="5"/>
  <c r="T181" i="5"/>
  <c r="T205" i="5"/>
  <c r="T230" i="5"/>
  <c r="T267" i="5"/>
  <c r="T278" i="5"/>
  <c r="T288" i="5"/>
  <c r="T299" i="5"/>
  <c r="T317" i="5"/>
  <c r="T331" i="5"/>
  <c r="T338" i="5"/>
  <c r="T344" i="5"/>
  <c r="T356" i="5"/>
  <c r="T23" i="5"/>
  <c r="T55" i="5"/>
  <c r="T107" i="5"/>
  <c r="T131" i="5"/>
  <c r="T169" i="5"/>
  <c r="T194" i="5"/>
  <c r="T244" i="5"/>
  <c r="T256" i="5"/>
  <c r="T326" i="5"/>
  <c r="T346" i="5"/>
  <c r="T352" i="5"/>
  <c r="T358" i="5"/>
  <c r="T29" i="5"/>
  <c r="T44" i="5"/>
  <c r="T86" i="5"/>
  <c r="T124" i="5"/>
  <c r="T136" i="5"/>
  <c r="T148" i="5"/>
  <c r="T161" i="5"/>
  <c r="T173" i="5"/>
  <c r="T235" i="5"/>
  <c r="T248" i="5"/>
  <c r="T260" i="5"/>
  <c r="T282" i="5"/>
  <c r="T303" i="5"/>
  <c r="T334" i="5"/>
  <c r="T340" i="5"/>
  <c r="T347" i="5"/>
  <c r="T16" i="5"/>
  <c r="T47" i="5"/>
  <c r="T62" i="5"/>
  <c r="T100" i="5"/>
  <c r="T112" i="5"/>
  <c r="T125" i="5"/>
  <c r="T137" i="5"/>
  <c r="T212" i="5"/>
  <c r="T224" i="5"/>
  <c r="T293" i="5"/>
  <c r="T313" i="5"/>
  <c r="T187" i="5"/>
  <c r="T322" i="5"/>
  <c r="U11" i="5"/>
  <c r="T199" i="5"/>
  <c r="T329" i="5"/>
  <c r="T168" i="5"/>
  <c r="T13" i="5"/>
  <c r="T12" i="5"/>
  <c r="U16" i="5" l="1"/>
  <c r="U23" i="5"/>
  <c r="U27" i="5"/>
  <c r="U34" i="5"/>
  <c r="U41" i="5"/>
  <c r="U45" i="5"/>
  <c r="U52" i="5"/>
  <c r="U59" i="5"/>
  <c r="U63" i="5"/>
  <c r="U70" i="5"/>
  <c r="U77" i="5"/>
  <c r="U81" i="5"/>
  <c r="U88" i="5"/>
  <c r="U95" i="5"/>
  <c r="U99" i="5"/>
  <c r="U106" i="5"/>
  <c r="U113" i="5"/>
  <c r="U117" i="5"/>
  <c r="U124" i="5"/>
  <c r="U131" i="5"/>
  <c r="U135" i="5"/>
  <c r="U142" i="5"/>
  <c r="U149" i="5"/>
  <c r="U153" i="5"/>
  <c r="U160" i="5"/>
  <c r="U167" i="5"/>
  <c r="U171" i="5"/>
  <c r="U178" i="5"/>
  <c r="U185" i="5"/>
  <c r="U189" i="5"/>
  <c r="U196" i="5"/>
  <c r="U203" i="5"/>
  <c r="U207" i="5"/>
  <c r="U214" i="5"/>
  <c r="U221" i="5"/>
  <c r="U225" i="5"/>
  <c r="U232" i="5"/>
  <c r="U239" i="5"/>
  <c r="U243" i="5"/>
  <c r="U250" i="5"/>
  <c r="U257" i="5"/>
  <c r="U261" i="5"/>
  <c r="U15" i="5"/>
  <c r="U19" i="5"/>
  <c r="U24" i="5"/>
  <c r="U28" i="5"/>
  <c r="U32" i="5"/>
  <c r="U54" i="5"/>
  <c r="U58" i="5"/>
  <c r="U62" i="5"/>
  <c r="U67" i="5"/>
  <c r="U71" i="5"/>
  <c r="U84" i="5"/>
  <c r="U93" i="5"/>
  <c r="U97" i="5"/>
  <c r="U101" i="5"/>
  <c r="U110" i="5"/>
  <c r="U123" i="5"/>
  <c r="U127" i="5"/>
  <c r="U132" i="5"/>
  <c r="U136" i="5"/>
  <c r="U140" i="5"/>
  <c r="U162" i="5"/>
  <c r="U166" i="5"/>
  <c r="U170" i="5"/>
  <c r="U175" i="5"/>
  <c r="U179" i="5"/>
  <c r="U192" i="5"/>
  <c r="U201" i="5"/>
  <c r="U205" i="5"/>
  <c r="U209" i="5"/>
  <c r="U218" i="5"/>
  <c r="U231" i="5"/>
  <c r="U235" i="5"/>
  <c r="U240" i="5"/>
  <c r="U244" i="5"/>
  <c r="U248" i="5"/>
  <c r="U269" i="5"/>
  <c r="U276" i="5"/>
  <c r="U280" i="5"/>
  <c r="U287" i="5"/>
  <c r="U294" i="5"/>
  <c r="U298" i="5"/>
  <c r="U305" i="5"/>
  <c r="U29" i="5"/>
  <c r="U44" i="5"/>
  <c r="U50" i="5"/>
  <c r="U55" i="5"/>
  <c r="U65" i="5"/>
  <c r="U76" i="5"/>
  <c r="U86" i="5"/>
  <c r="U91" i="5"/>
  <c r="U102" i="5"/>
  <c r="U107" i="5"/>
  <c r="U112" i="5"/>
  <c r="U122" i="5"/>
  <c r="U128" i="5"/>
  <c r="U133" i="5"/>
  <c r="U138" i="5"/>
  <c r="U143" i="5"/>
  <c r="U148" i="5"/>
  <c r="U154" i="5"/>
  <c r="U159" i="5"/>
  <c r="U164" i="5"/>
  <c r="U169" i="5"/>
  <c r="U174" i="5"/>
  <c r="U180" i="5"/>
  <c r="U190" i="5"/>
  <c r="U195" i="5"/>
  <c r="U200" i="5"/>
  <c r="U211" i="5"/>
  <c r="U216" i="5"/>
  <c r="U226" i="5"/>
  <c r="U237" i="5"/>
  <c r="U247" i="5"/>
  <c r="U252" i="5"/>
  <c r="U258" i="5"/>
  <c r="U267" i="5"/>
  <c r="U289" i="5"/>
  <c r="U293" i="5"/>
  <c r="U297" i="5"/>
  <c r="U302" i="5"/>
  <c r="U306" i="5"/>
  <c r="U310" i="5"/>
  <c r="U317" i="5"/>
  <c r="U321" i="5"/>
  <c r="U328" i="5"/>
  <c r="U335" i="5"/>
  <c r="U339" i="5"/>
  <c r="U346" i="5"/>
  <c r="U353" i="5"/>
  <c r="U356" i="5"/>
  <c r="U14" i="5"/>
  <c r="U20" i="5"/>
  <c r="U25" i="5"/>
  <c r="U30" i="5"/>
  <c r="U35" i="5"/>
  <c r="U40" i="5"/>
  <c r="U46" i="5"/>
  <c r="U51" i="5"/>
  <c r="U56" i="5"/>
  <c r="U61" i="5"/>
  <c r="U17" i="5"/>
  <c r="U33" i="5"/>
  <c r="U42" i="5"/>
  <c r="U48" i="5"/>
  <c r="U57" i="5"/>
  <c r="U64" i="5"/>
  <c r="U89" i="5"/>
  <c r="U108" i="5"/>
  <c r="U114" i="5"/>
  <c r="U120" i="5"/>
  <c r="U126" i="5"/>
  <c r="U139" i="5"/>
  <c r="U145" i="5"/>
  <c r="U151" i="5"/>
  <c r="U157" i="5"/>
  <c r="U163" i="5"/>
  <c r="U176" i="5"/>
  <c r="U182" i="5"/>
  <c r="U188" i="5"/>
  <c r="U194" i="5"/>
  <c r="U213" i="5"/>
  <c r="U238" i="5"/>
  <c r="U256" i="5"/>
  <c r="U263" i="5"/>
  <c r="U274" i="5"/>
  <c r="U284" i="5"/>
  <c r="U295" i="5"/>
  <c r="U314" i="5"/>
  <c r="U327" i="5"/>
  <c r="U331" i="5"/>
  <c r="U336" i="5"/>
  <c r="U340" i="5"/>
  <c r="U344" i="5"/>
  <c r="U18" i="5"/>
  <c r="U26" i="5"/>
  <c r="U49" i="5"/>
  <c r="U72" i="5"/>
  <c r="U78" i="5"/>
  <c r="U83" i="5"/>
  <c r="U90" i="5"/>
  <c r="U96" i="5"/>
  <c r="U103" i="5"/>
  <c r="U115" i="5"/>
  <c r="U121" i="5"/>
  <c r="U146" i="5"/>
  <c r="U158" i="5"/>
  <c r="U165" i="5"/>
  <c r="U177" i="5"/>
  <c r="U183" i="5"/>
  <c r="U202" i="5"/>
  <c r="U208" i="5"/>
  <c r="U220" i="5"/>
  <c r="U227" i="5"/>
  <c r="U233" i="5"/>
  <c r="U245" i="5"/>
  <c r="U251" i="5"/>
  <c r="U264" i="5"/>
  <c r="U279" i="5"/>
  <c r="U285" i="5"/>
  <c r="U290" i="5"/>
  <c r="U300" i="5"/>
  <c r="U315" i="5"/>
  <c r="U319" i="5"/>
  <c r="U323" i="5"/>
  <c r="U332" i="5"/>
  <c r="U345" i="5"/>
  <c r="U349" i="5"/>
  <c r="U357" i="5"/>
  <c r="U21" i="5"/>
  <c r="U36" i="5"/>
  <c r="U43" i="5"/>
  <c r="U66" i="5"/>
  <c r="U85" i="5"/>
  <c r="U109" i="5"/>
  <c r="U129" i="5"/>
  <c r="U134" i="5"/>
  <c r="U141" i="5"/>
  <c r="U147" i="5"/>
  <c r="U152" i="5"/>
  <c r="U172" i="5"/>
  <c r="U184" i="5"/>
  <c r="U197" i="5"/>
  <c r="U215" i="5"/>
  <c r="U222" i="5"/>
  <c r="U228" i="5"/>
  <c r="U234" i="5"/>
  <c r="U246" i="5"/>
  <c r="U253" i="5"/>
  <c r="U259" i="5"/>
  <c r="U265" i="5"/>
  <c r="U270" i="5"/>
  <c r="U275" i="5"/>
  <c r="U281" i="5"/>
  <c r="U286" i="5"/>
  <c r="U291" i="5"/>
  <c r="U296" i="5"/>
  <c r="U301" i="5"/>
  <c r="U307" i="5"/>
  <c r="U311" i="5"/>
  <c r="U47" i="5"/>
  <c r="U75" i="5"/>
  <c r="U100" i="5"/>
  <c r="U125" i="5"/>
  <c r="U137" i="5"/>
  <c r="U187" i="5"/>
  <c r="U199" i="5"/>
  <c r="U212" i="5"/>
  <c r="U224" i="5"/>
  <c r="U262" i="5"/>
  <c r="U273" i="5"/>
  <c r="U283" i="5"/>
  <c r="U304" i="5"/>
  <c r="U313" i="5"/>
  <c r="U322" i="5"/>
  <c r="U329" i="5"/>
  <c r="U342" i="5"/>
  <c r="U348" i="5"/>
  <c r="U37" i="5"/>
  <c r="U79" i="5"/>
  <c r="U92" i="5"/>
  <c r="U104" i="5"/>
  <c r="U116" i="5"/>
  <c r="U191" i="5"/>
  <c r="U204" i="5"/>
  <c r="U229" i="5"/>
  <c r="U241" i="5"/>
  <c r="U254" i="5"/>
  <c r="U266" i="5"/>
  <c r="U277" i="5"/>
  <c r="U316" i="5"/>
  <c r="U324" i="5"/>
  <c r="U330" i="5"/>
  <c r="U337" i="5"/>
  <c r="U343" i="5"/>
  <c r="U350" i="5"/>
  <c r="U355" i="5"/>
  <c r="U22" i="5"/>
  <c r="U38" i="5"/>
  <c r="U53" i="5"/>
  <c r="U68" i="5"/>
  <c r="U80" i="5"/>
  <c r="U105" i="5"/>
  <c r="U118" i="5"/>
  <c r="U130" i="5"/>
  <c r="U155" i="5"/>
  <c r="U193" i="5"/>
  <c r="U217" i="5"/>
  <c r="U242" i="5"/>
  <c r="U255" i="5"/>
  <c r="U308" i="5"/>
  <c r="U325" i="5"/>
  <c r="U351" i="5"/>
  <c r="U39" i="5"/>
  <c r="U69" i="5"/>
  <c r="U82" i="5"/>
  <c r="U94" i="5"/>
  <c r="U119" i="5"/>
  <c r="U144" i="5"/>
  <c r="U156" i="5"/>
  <c r="U181" i="5"/>
  <c r="U206" i="5"/>
  <c r="U219" i="5"/>
  <c r="U230" i="5"/>
  <c r="U268" i="5"/>
  <c r="U278" i="5"/>
  <c r="U288" i="5"/>
  <c r="U299" i="5"/>
  <c r="U309" i="5"/>
  <c r="U318" i="5"/>
  <c r="U333" i="5"/>
  <c r="U338" i="5"/>
  <c r="U13" i="5"/>
  <c r="U60" i="5"/>
  <c r="U73" i="5"/>
  <c r="U98" i="5"/>
  <c r="U111" i="5"/>
  <c r="U186" i="5"/>
  <c r="U198" i="5"/>
  <c r="U210" i="5"/>
  <c r="U223" i="5"/>
  <c r="U271" i="5"/>
  <c r="U292" i="5"/>
  <c r="U312" i="5"/>
  <c r="U320" i="5"/>
  <c r="U326" i="5"/>
  <c r="U352" i="5"/>
  <c r="U358" i="5"/>
  <c r="U31" i="5"/>
  <c r="U74" i="5"/>
  <c r="U87" i="5"/>
  <c r="U150" i="5"/>
  <c r="U282" i="5"/>
  <c r="U334" i="5"/>
  <c r="U341" i="5"/>
  <c r="U161" i="5"/>
  <c r="U236" i="5"/>
  <c r="U303" i="5"/>
  <c r="U347" i="5"/>
  <c r="U173" i="5"/>
  <c r="U249" i="5"/>
  <c r="U354" i="5"/>
  <c r="U260" i="5"/>
  <c r="U272" i="5"/>
  <c r="S32" i="15"/>
  <c r="U168" i="5"/>
  <c r="U12" i="5"/>
  <c r="D11" i="1" l="1"/>
  <c r="D22" i="1"/>
  <c r="D21" i="1"/>
  <c r="D20" i="1"/>
  <c r="D19" i="1"/>
  <c r="D18" i="1"/>
  <c r="D17" i="1"/>
  <c r="D16" i="1"/>
  <c r="D15" i="1"/>
  <c r="D14" i="1"/>
  <c r="D13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42" i="1"/>
  <c r="D41" i="1"/>
  <c r="D40" i="1"/>
  <c r="D39" i="1"/>
  <c r="S14" i="15"/>
  <c r="S15" i="15"/>
  <c r="S16" i="15"/>
  <c r="S17" i="15"/>
  <c r="S18" i="15"/>
  <c r="S19" i="15"/>
  <c r="S20" i="15"/>
  <c r="S21" i="15"/>
  <c r="S22" i="15"/>
  <c r="S24" i="15"/>
  <c r="S25" i="15"/>
  <c r="S26" i="15"/>
  <c r="S27" i="15"/>
  <c r="S28" i="15"/>
  <c r="S29" i="15"/>
  <c r="S30" i="15"/>
  <c r="S31" i="15"/>
  <c r="S33" i="15"/>
  <c r="S34" i="15"/>
  <c r="S35" i="15"/>
  <c r="S36" i="15"/>
  <c r="S37" i="15"/>
  <c r="S38" i="15"/>
  <c r="S39" i="15"/>
  <c r="S40" i="15"/>
  <c r="S41" i="15"/>
  <c r="S42" i="15"/>
  <c r="P13" i="15"/>
  <c r="N13" i="15"/>
  <c r="N12" i="15" s="1"/>
  <c r="N11" i="15" s="1"/>
  <c r="S23" i="15"/>
  <c r="P12" i="15" l="1"/>
  <c r="S13" i="15"/>
  <c r="K12" i="20"/>
  <c r="K13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K34" i="20"/>
  <c r="K35" i="20"/>
  <c r="K36" i="20"/>
  <c r="K37" i="20"/>
  <c r="K38" i="20"/>
  <c r="K39" i="20"/>
  <c r="K40" i="20"/>
  <c r="K41" i="20"/>
  <c r="K42" i="20"/>
  <c r="K43" i="20"/>
  <c r="K44" i="20"/>
  <c r="K45" i="20"/>
  <c r="K46" i="20"/>
  <c r="K47" i="20"/>
  <c r="K48" i="20"/>
  <c r="K49" i="20"/>
  <c r="K50" i="20"/>
  <c r="K51" i="20"/>
  <c r="K52" i="20"/>
  <c r="K53" i="20"/>
  <c r="K54" i="20"/>
  <c r="K55" i="20"/>
  <c r="K56" i="20"/>
  <c r="K57" i="20"/>
  <c r="K58" i="20"/>
  <c r="K59" i="20"/>
  <c r="K60" i="20"/>
  <c r="K61" i="20"/>
  <c r="K62" i="20"/>
  <c r="K63" i="20"/>
  <c r="K64" i="20"/>
  <c r="K65" i="20"/>
  <c r="K66" i="20"/>
  <c r="K67" i="20"/>
  <c r="K68" i="20"/>
  <c r="K69" i="20"/>
  <c r="K70" i="20"/>
  <c r="K71" i="20"/>
  <c r="K72" i="20"/>
  <c r="K73" i="20"/>
  <c r="K74" i="20"/>
  <c r="K75" i="20"/>
  <c r="K76" i="20"/>
  <c r="K77" i="20"/>
  <c r="K78" i="20"/>
  <c r="K79" i="20"/>
  <c r="K80" i="20"/>
  <c r="K81" i="20"/>
  <c r="K82" i="20"/>
  <c r="K83" i="20"/>
  <c r="K84" i="20"/>
  <c r="K85" i="20"/>
  <c r="K86" i="20"/>
  <c r="K87" i="20"/>
  <c r="K88" i="20"/>
  <c r="K89" i="20"/>
  <c r="K90" i="20"/>
  <c r="K91" i="20"/>
  <c r="K92" i="20"/>
  <c r="K93" i="20"/>
  <c r="K94" i="20"/>
  <c r="K95" i="20"/>
  <c r="K96" i="20"/>
  <c r="K97" i="20"/>
  <c r="K98" i="20"/>
  <c r="K99" i="20"/>
  <c r="K100" i="20"/>
  <c r="K101" i="20"/>
  <c r="K102" i="20"/>
  <c r="K103" i="20"/>
  <c r="K104" i="20"/>
  <c r="K105" i="20"/>
  <c r="K106" i="20"/>
  <c r="K107" i="20"/>
  <c r="K108" i="20"/>
  <c r="K109" i="20"/>
  <c r="K110" i="20"/>
  <c r="K111" i="20"/>
  <c r="K112" i="20"/>
  <c r="K113" i="20"/>
  <c r="K114" i="20"/>
  <c r="K115" i="20"/>
  <c r="K116" i="20"/>
  <c r="K117" i="20"/>
  <c r="K118" i="20"/>
  <c r="K119" i="20"/>
  <c r="K120" i="20"/>
  <c r="K121" i="20"/>
  <c r="K122" i="20"/>
  <c r="K123" i="20"/>
  <c r="K124" i="20"/>
  <c r="K125" i="20"/>
  <c r="K126" i="20"/>
  <c r="K127" i="20"/>
  <c r="K128" i="20"/>
  <c r="K129" i="20"/>
  <c r="K130" i="20"/>
  <c r="K131" i="20"/>
  <c r="K132" i="20"/>
  <c r="K133" i="20"/>
  <c r="K134" i="20"/>
  <c r="K135" i="20"/>
  <c r="K136" i="20"/>
  <c r="K137" i="20"/>
  <c r="K138" i="20"/>
  <c r="K139" i="20"/>
  <c r="K140" i="20"/>
  <c r="K141" i="20"/>
  <c r="K142" i="20"/>
  <c r="K143" i="20"/>
  <c r="K144" i="20"/>
  <c r="K145" i="20"/>
  <c r="K146" i="20"/>
  <c r="K147" i="20"/>
  <c r="K148" i="20"/>
  <c r="K149" i="20"/>
  <c r="K150" i="20"/>
  <c r="K151" i="20"/>
  <c r="K152" i="20"/>
  <c r="K153" i="20"/>
  <c r="K154" i="20"/>
  <c r="K155" i="20"/>
  <c r="K156" i="20"/>
  <c r="K157" i="20"/>
  <c r="K158" i="20"/>
  <c r="K159" i="20"/>
  <c r="K160" i="20"/>
  <c r="K161" i="20"/>
  <c r="K162" i="20"/>
  <c r="K163" i="20"/>
  <c r="K164" i="20"/>
  <c r="K165" i="20"/>
  <c r="K166" i="20"/>
  <c r="K167" i="20"/>
  <c r="K168" i="20"/>
  <c r="K169" i="20"/>
  <c r="K170" i="20"/>
  <c r="K171" i="20"/>
  <c r="K172" i="20"/>
  <c r="K173" i="20"/>
  <c r="K174" i="20"/>
  <c r="K175" i="20"/>
  <c r="K176" i="20"/>
  <c r="K177" i="20"/>
  <c r="K178" i="20"/>
  <c r="K179" i="20"/>
  <c r="K180" i="20"/>
  <c r="K181" i="20"/>
  <c r="K182" i="20"/>
  <c r="K183" i="20"/>
  <c r="K184" i="20"/>
  <c r="K185" i="20"/>
  <c r="K186" i="20"/>
  <c r="K187" i="20"/>
  <c r="K188" i="20"/>
  <c r="K189" i="20"/>
  <c r="K190" i="20"/>
  <c r="K191" i="20"/>
  <c r="K192" i="20"/>
  <c r="K193" i="20"/>
  <c r="K194" i="20"/>
  <c r="K195" i="20"/>
  <c r="K196" i="20"/>
  <c r="K197" i="20"/>
  <c r="K198" i="20"/>
  <c r="K199" i="20"/>
  <c r="K200" i="20"/>
  <c r="K201" i="20"/>
  <c r="K202" i="20"/>
  <c r="K203" i="20"/>
  <c r="K204" i="20"/>
  <c r="K205" i="20"/>
  <c r="K206" i="20"/>
  <c r="K207" i="20"/>
  <c r="K208" i="20"/>
  <c r="K209" i="20"/>
  <c r="K210" i="20"/>
  <c r="K211" i="20"/>
  <c r="K212" i="20"/>
  <c r="K213" i="20"/>
  <c r="K214" i="20"/>
  <c r="K215" i="20"/>
  <c r="K216" i="20"/>
  <c r="K217" i="20"/>
  <c r="K218" i="20"/>
  <c r="K219" i="20"/>
  <c r="K220" i="20"/>
  <c r="K221" i="20"/>
  <c r="K222" i="20"/>
  <c r="K223" i="20"/>
  <c r="K224" i="20"/>
  <c r="K225" i="20"/>
  <c r="K226" i="20"/>
  <c r="K227" i="20"/>
  <c r="K228" i="20"/>
  <c r="K229" i="20"/>
  <c r="K230" i="20"/>
  <c r="K231" i="20"/>
  <c r="K232" i="20"/>
  <c r="K233" i="20"/>
  <c r="K234" i="20"/>
  <c r="K235" i="20"/>
  <c r="K236" i="20"/>
  <c r="K237" i="20"/>
  <c r="K238" i="20"/>
  <c r="K239" i="20"/>
  <c r="K240" i="20"/>
  <c r="K241" i="20"/>
  <c r="K242" i="20"/>
  <c r="K243" i="20"/>
  <c r="K244" i="20"/>
  <c r="K245" i="20"/>
  <c r="K246" i="20"/>
  <c r="K247" i="20"/>
  <c r="K248" i="20"/>
  <c r="K249" i="20"/>
  <c r="K250" i="20"/>
  <c r="K251" i="20"/>
  <c r="K252" i="20"/>
  <c r="K253" i="20"/>
  <c r="K254" i="20"/>
  <c r="K255" i="20"/>
  <c r="K256" i="20"/>
  <c r="K257" i="20"/>
  <c r="K258" i="20"/>
  <c r="K259" i="20"/>
  <c r="K260" i="20"/>
  <c r="K261" i="20"/>
  <c r="K262" i="20"/>
  <c r="K263" i="20"/>
  <c r="K264" i="20"/>
  <c r="K265" i="20"/>
  <c r="K266" i="20"/>
  <c r="K267" i="20"/>
  <c r="K268" i="20"/>
  <c r="K269" i="20"/>
  <c r="K270" i="20"/>
  <c r="K271" i="20"/>
  <c r="K272" i="20"/>
  <c r="K273" i="20"/>
  <c r="K274" i="20"/>
  <c r="K275" i="20"/>
  <c r="K276" i="20"/>
  <c r="K277" i="20"/>
  <c r="K278" i="20"/>
  <c r="K279" i="20"/>
  <c r="K280" i="20"/>
  <c r="K281" i="20"/>
  <c r="K282" i="20"/>
  <c r="K283" i="20"/>
  <c r="K284" i="20"/>
  <c r="K285" i="20"/>
  <c r="K286" i="20"/>
  <c r="K287" i="20"/>
  <c r="K288" i="20"/>
  <c r="K289" i="20"/>
  <c r="K290" i="20"/>
  <c r="K291" i="20"/>
  <c r="K292" i="20"/>
  <c r="K293" i="20"/>
  <c r="K294" i="20"/>
  <c r="K295" i="20"/>
  <c r="K296" i="20"/>
  <c r="K297" i="20"/>
  <c r="K298" i="20"/>
  <c r="K299" i="20"/>
  <c r="K300" i="20"/>
  <c r="K301" i="20"/>
  <c r="K302" i="20"/>
  <c r="K303" i="20"/>
  <c r="K304" i="20"/>
  <c r="K305" i="20"/>
  <c r="K306" i="20"/>
  <c r="K307" i="20"/>
  <c r="K308" i="20"/>
  <c r="K309" i="20"/>
  <c r="K310" i="20"/>
  <c r="K311" i="20"/>
  <c r="K312" i="20"/>
  <c r="K313" i="20"/>
  <c r="K314" i="20"/>
  <c r="K315" i="20"/>
  <c r="K316" i="20"/>
  <c r="K317" i="20"/>
  <c r="K318" i="20"/>
  <c r="K319" i="20"/>
  <c r="K320" i="20"/>
  <c r="K321" i="20"/>
  <c r="K322" i="20"/>
  <c r="K323" i="20"/>
  <c r="K324" i="20"/>
  <c r="K325" i="20"/>
  <c r="K326" i="20"/>
  <c r="K327" i="20"/>
  <c r="K328" i="20"/>
  <c r="K329" i="20"/>
  <c r="K330" i="20"/>
  <c r="K331" i="20"/>
  <c r="K332" i="20"/>
  <c r="K333" i="20"/>
  <c r="K334" i="20"/>
  <c r="K335" i="20"/>
  <c r="K336" i="20"/>
  <c r="K337" i="20"/>
  <c r="K338" i="20"/>
  <c r="K339" i="20"/>
  <c r="K340" i="20"/>
  <c r="K341" i="20"/>
  <c r="K342" i="20"/>
  <c r="K343" i="20"/>
  <c r="K344" i="20"/>
  <c r="K345" i="20"/>
  <c r="K346" i="20"/>
  <c r="K347" i="20"/>
  <c r="K348" i="20"/>
  <c r="K349" i="20"/>
  <c r="K350" i="20"/>
  <c r="K351" i="20"/>
  <c r="K352" i="20"/>
  <c r="K353" i="20"/>
  <c r="K354" i="20"/>
  <c r="K355" i="20"/>
  <c r="K356" i="20"/>
  <c r="K357" i="20"/>
  <c r="K358" i="20"/>
  <c r="K359" i="20"/>
  <c r="K360" i="20"/>
  <c r="K361" i="20"/>
  <c r="K362" i="20"/>
  <c r="K363" i="20"/>
  <c r="K364" i="20"/>
  <c r="K365" i="20"/>
  <c r="K366" i="20"/>
  <c r="K367" i="20"/>
  <c r="K368" i="20"/>
  <c r="K369" i="20"/>
  <c r="K370" i="20"/>
  <c r="K371" i="20"/>
  <c r="K372" i="20"/>
  <c r="K373" i="20"/>
  <c r="K374" i="20"/>
  <c r="K375" i="20"/>
  <c r="K376" i="20"/>
  <c r="K377" i="20"/>
  <c r="K378" i="20"/>
  <c r="K379" i="20"/>
  <c r="K380" i="20"/>
  <c r="K381" i="20"/>
  <c r="K382" i="20"/>
  <c r="K383" i="20"/>
  <c r="K384" i="20"/>
  <c r="K385" i="20"/>
  <c r="K386" i="20"/>
  <c r="K387" i="20"/>
  <c r="K388" i="20"/>
  <c r="K389" i="20"/>
  <c r="K390" i="20"/>
  <c r="K391" i="20"/>
  <c r="K392" i="20"/>
  <c r="K393" i="20"/>
  <c r="K394" i="20"/>
  <c r="K395" i="20"/>
  <c r="K396" i="20"/>
  <c r="K397" i="20"/>
  <c r="K398" i="20"/>
  <c r="K399" i="20"/>
  <c r="K400" i="20"/>
  <c r="K401" i="20"/>
  <c r="K402" i="20"/>
  <c r="K403" i="20"/>
  <c r="K404" i="20"/>
  <c r="K405" i="20"/>
  <c r="K406" i="20"/>
  <c r="K407" i="20"/>
  <c r="K408" i="20"/>
  <c r="K409" i="20"/>
  <c r="K410" i="20"/>
  <c r="K411" i="20"/>
  <c r="K412" i="20"/>
  <c r="K413" i="20"/>
  <c r="K414" i="20"/>
  <c r="K415" i="20"/>
  <c r="K416" i="20"/>
  <c r="K417" i="20"/>
  <c r="K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39" i="20"/>
  <c r="J40" i="20"/>
  <c r="J41" i="20"/>
  <c r="J42" i="20"/>
  <c r="J43" i="20"/>
  <c r="J44" i="20"/>
  <c r="J45" i="20"/>
  <c r="J46" i="20"/>
  <c r="J47" i="20"/>
  <c r="J48" i="20"/>
  <c r="J49" i="20"/>
  <c r="J50" i="20"/>
  <c r="J51" i="20"/>
  <c r="J52" i="20"/>
  <c r="J53" i="20"/>
  <c r="J54" i="20"/>
  <c r="J55" i="20"/>
  <c r="J56" i="20"/>
  <c r="J57" i="20"/>
  <c r="J58" i="20"/>
  <c r="J59" i="20"/>
  <c r="J60" i="20"/>
  <c r="J61" i="20"/>
  <c r="J62" i="20"/>
  <c r="J63" i="20"/>
  <c r="J64" i="20"/>
  <c r="J65" i="20"/>
  <c r="J66" i="20"/>
  <c r="J67" i="20"/>
  <c r="J68" i="20"/>
  <c r="J69" i="20"/>
  <c r="J70" i="20"/>
  <c r="J71" i="20"/>
  <c r="J72" i="20"/>
  <c r="J73" i="20"/>
  <c r="J74" i="20"/>
  <c r="J75" i="20"/>
  <c r="J76" i="20"/>
  <c r="J77" i="20"/>
  <c r="J78" i="20"/>
  <c r="J79" i="20"/>
  <c r="J80" i="20"/>
  <c r="J81" i="20"/>
  <c r="J82" i="20"/>
  <c r="J83" i="20"/>
  <c r="J84" i="20"/>
  <c r="J85" i="20"/>
  <c r="J86" i="20"/>
  <c r="J87" i="20"/>
  <c r="J88" i="20"/>
  <c r="J89" i="20"/>
  <c r="J90" i="20"/>
  <c r="J91" i="20"/>
  <c r="J92" i="20"/>
  <c r="J93" i="20"/>
  <c r="J94" i="20"/>
  <c r="J95" i="20"/>
  <c r="J96" i="20"/>
  <c r="J97" i="20"/>
  <c r="J98" i="20"/>
  <c r="J99" i="20"/>
  <c r="J100" i="20"/>
  <c r="J101" i="20"/>
  <c r="J102" i="20"/>
  <c r="J103" i="20"/>
  <c r="J104" i="20"/>
  <c r="J105" i="20"/>
  <c r="J106" i="20"/>
  <c r="J107" i="20"/>
  <c r="J108" i="20"/>
  <c r="J109" i="20"/>
  <c r="J110" i="20"/>
  <c r="J111" i="20"/>
  <c r="J112" i="20"/>
  <c r="J113" i="20"/>
  <c r="J114" i="20"/>
  <c r="J115" i="20"/>
  <c r="J116" i="20"/>
  <c r="J117" i="20"/>
  <c r="J118" i="20"/>
  <c r="J119" i="20"/>
  <c r="J120" i="20"/>
  <c r="J121" i="20"/>
  <c r="J122" i="20"/>
  <c r="J123" i="20"/>
  <c r="J124" i="20"/>
  <c r="J125" i="20"/>
  <c r="J126" i="20"/>
  <c r="J127" i="20"/>
  <c r="J128" i="20"/>
  <c r="J129" i="20"/>
  <c r="J130" i="20"/>
  <c r="J131" i="20"/>
  <c r="J132" i="20"/>
  <c r="J133" i="20"/>
  <c r="J134" i="20"/>
  <c r="J135" i="20"/>
  <c r="J136" i="20"/>
  <c r="J137" i="20"/>
  <c r="J138" i="20"/>
  <c r="J139" i="20"/>
  <c r="J140" i="20"/>
  <c r="J141" i="20"/>
  <c r="J142" i="20"/>
  <c r="J143" i="20"/>
  <c r="J144" i="20"/>
  <c r="J145" i="20"/>
  <c r="J146" i="20"/>
  <c r="J147" i="20"/>
  <c r="J148" i="20"/>
  <c r="J149" i="20"/>
  <c r="J150" i="20"/>
  <c r="J151" i="20"/>
  <c r="J152" i="20"/>
  <c r="J153" i="20"/>
  <c r="J154" i="20"/>
  <c r="J155" i="20"/>
  <c r="J156" i="20"/>
  <c r="J157" i="20"/>
  <c r="J158" i="20"/>
  <c r="J159" i="20"/>
  <c r="J160" i="20"/>
  <c r="J161" i="20"/>
  <c r="J162" i="20"/>
  <c r="J163" i="20"/>
  <c r="J164" i="20"/>
  <c r="J165" i="20"/>
  <c r="J166" i="20"/>
  <c r="J167" i="20"/>
  <c r="J168" i="20"/>
  <c r="J169" i="20"/>
  <c r="J170" i="20"/>
  <c r="J171" i="20"/>
  <c r="J172" i="20"/>
  <c r="J173" i="20"/>
  <c r="J174" i="20"/>
  <c r="J175" i="20"/>
  <c r="J176" i="20"/>
  <c r="J177" i="20"/>
  <c r="J178" i="20"/>
  <c r="J179" i="20"/>
  <c r="J180" i="20"/>
  <c r="J181" i="20"/>
  <c r="J182" i="20"/>
  <c r="J183" i="20"/>
  <c r="J184" i="20"/>
  <c r="J185" i="20"/>
  <c r="J186" i="20"/>
  <c r="J187" i="20"/>
  <c r="J188" i="20"/>
  <c r="J189" i="20"/>
  <c r="J190" i="20"/>
  <c r="J191" i="20"/>
  <c r="J192" i="20"/>
  <c r="J193" i="20"/>
  <c r="J194" i="20"/>
  <c r="J195" i="20"/>
  <c r="J196" i="20"/>
  <c r="J197" i="20"/>
  <c r="J198" i="20"/>
  <c r="J199" i="20"/>
  <c r="J200" i="20"/>
  <c r="J201" i="20"/>
  <c r="J202" i="20"/>
  <c r="J203" i="20"/>
  <c r="J204" i="20"/>
  <c r="J205" i="20"/>
  <c r="J206" i="20"/>
  <c r="J207" i="20"/>
  <c r="J208" i="20"/>
  <c r="J209" i="20"/>
  <c r="J210" i="20"/>
  <c r="J211" i="20"/>
  <c r="J212" i="20"/>
  <c r="J213" i="20"/>
  <c r="J214" i="20"/>
  <c r="J215" i="20"/>
  <c r="J216" i="20"/>
  <c r="J217" i="20"/>
  <c r="J218" i="20"/>
  <c r="J219" i="20"/>
  <c r="J220" i="20"/>
  <c r="J221" i="20"/>
  <c r="J222" i="20"/>
  <c r="J223" i="20"/>
  <c r="J224" i="20"/>
  <c r="J225" i="20"/>
  <c r="J226" i="20"/>
  <c r="J227" i="20"/>
  <c r="J228" i="20"/>
  <c r="J229" i="20"/>
  <c r="J230" i="20"/>
  <c r="J231" i="20"/>
  <c r="J232" i="20"/>
  <c r="J233" i="20"/>
  <c r="J234" i="20"/>
  <c r="J235" i="20"/>
  <c r="J236" i="20"/>
  <c r="J237" i="20"/>
  <c r="J238" i="20"/>
  <c r="J239" i="20"/>
  <c r="J240" i="20"/>
  <c r="J241" i="20"/>
  <c r="J242" i="20"/>
  <c r="J243" i="20"/>
  <c r="J244" i="20"/>
  <c r="J245" i="20"/>
  <c r="J246" i="20"/>
  <c r="J247" i="20"/>
  <c r="J248" i="20"/>
  <c r="J249" i="20"/>
  <c r="J250" i="20"/>
  <c r="J251" i="20"/>
  <c r="J252" i="20"/>
  <c r="J253" i="20"/>
  <c r="J254" i="20"/>
  <c r="J255" i="20"/>
  <c r="J256" i="20"/>
  <c r="J257" i="20"/>
  <c r="J258" i="20"/>
  <c r="J259" i="20"/>
  <c r="J260" i="20"/>
  <c r="J261" i="20"/>
  <c r="J262" i="20"/>
  <c r="J263" i="20"/>
  <c r="J264" i="20"/>
  <c r="J265" i="20"/>
  <c r="J266" i="20"/>
  <c r="J267" i="20"/>
  <c r="J268" i="20"/>
  <c r="J269" i="20"/>
  <c r="J270" i="20"/>
  <c r="J271" i="20"/>
  <c r="J272" i="20"/>
  <c r="J273" i="20"/>
  <c r="J274" i="20"/>
  <c r="J275" i="20"/>
  <c r="J276" i="20"/>
  <c r="J277" i="20"/>
  <c r="J278" i="20"/>
  <c r="J279" i="20"/>
  <c r="J280" i="20"/>
  <c r="J281" i="20"/>
  <c r="J282" i="20"/>
  <c r="J283" i="20"/>
  <c r="J284" i="20"/>
  <c r="J285" i="20"/>
  <c r="J286" i="20"/>
  <c r="J287" i="20"/>
  <c r="J288" i="20"/>
  <c r="J289" i="20"/>
  <c r="J290" i="20"/>
  <c r="J291" i="20"/>
  <c r="J292" i="20"/>
  <c r="J293" i="20"/>
  <c r="J294" i="20"/>
  <c r="J295" i="20"/>
  <c r="J296" i="20"/>
  <c r="J297" i="20"/>
  <c r="J298" i="20"/>
  <c r="J299" i="20"/>
  <c r="J300" i="20"/>
  <c r="J301" i="20"/>
  <c r="J302" i="20"/>
  <c r="J303" i="20"/>
  <c r="J304" i="20"/>
  <c r="J305" i="20"/>
  <c r="J306" i="20"/>
  <c r="J307" i="20"/>
  <c r="J308" i="20"/>
  <c r="J309" i="20"/>
  <c r="J310" i="20"/>
  <c r="J311" i="20"/>
  <c r="J312" i="20"/>
  <c r="J313" i="20"/>
  <c r="J314" i="20"/>
  <c r="J315" i="20"/>
  <c r="J316" i="20"/>
  <c r="J317" i="20"/>
  <c r="J318" i="20"/>
  <c r="J319" i="20"/>
  <c r="J320" i="20"/>
  <c r="J321" i="20"/>
  <c r="J322" i="20"/>
  <c r="J323" i="20"/>
  <c r="J324" i="20"/>
  <c r="J325" i="20"/>
  <c r="J326" i="20"/>
  <c r="J327" i="20"/>
  <c r="J328" i="20"/>
  <c r="J329" i="20"/>
  <c r="J330" i="20"/>
  <c r="J331" i="20"/>
  <c r="J332" i="20"/>
  <c r="J333" i="20"/>
  <c r="J334" i="20"/>
  <c r="J335" i="20"/>
  <c r="J336" i="20"/>
  <c r="J337" i="20"/>
  <c r="J338" i="20"/>
  <c r="J339" i="20"/>
  <c r="J340" i="20"/>
  <c r="J341" i="20"/>
  <c r="J342" i="20"/>
  <c r="J343" i="20"/>
  <c r="J344" i="20"/>
  <c r="J345" i="20"/>
  <c r="J346" i="20"/>
  <c r="J347" i="20"/>
  <c r="J348" i="20"/>
  <c r="J349" i="20"/>
  <c r="J350" i="20"/>
  <c r="J351" i="20"/>
  <c r="J352" i="20"/>
  <c r="J353" i="20"/>
  <c r="J354" i="20"/>
  <c r="J355" i="20"/>
  <c r="J356" i="20"/>
  <c r="J357" i="20"/>
  <c r="J358" i="20"/>
  <c r="J359" i="20"/>
  <c r="J360" i="20"/>
  <c r="J361" i="20"/>
  <c r="J362" i="20"/>
  <c r="J363" i="20"/>
  <c r="J364" i="20"/>
  <c r="J365" i="20"/>
  <c r="J366" i="20"/>
  <c r="J367" i="20"/>
  <c r="J368" i="20"/>
  <c r="J369" i="20"/>
  <c r="J370" i="20"/>
  <c r="J371" i="20"/>
  <c r="J372" i="20"/>
  <c r="J373" i="20"/>
  <c r="J374" i="20"/>
  <c r="J375" i="20"/>
  <c r="J376" i="20"/>
  <c r="J377" i="20"/>
  <c r="J378" i="20"/>
  <c r="J379" i="20"/>
  <c r="J380" i="20"/>
  <c r="J381" i="20"/>
  <c r="J382" i="20"/>
  <c r="J383" i="20"/>
  <c r="J384" i="20"/>
  <c r="J385" i="20"/>
  <c r="J386" i="20"/>
  <c r="J387" i="20"/>
  <c r="J388" i="20"/>
  <c r="J389" i="20"/>
  <c r="J390" i="20"/>
  <c r="J391" i="20"/>
  <c r="J392" i="20"/>
  <c r="J393" i="20"/>
  <c r="J394" i="20"/>
  <c r="J395" i="20"/>
  <c r="J396" i="20"/>
  <c r="J397" i="20"/>
  <c r="J398" i="20"/>
  <c r="J399" i="20"/>
  <c r="J400" i="20"/>
  <c r="J401" i="20"/>
  <c r="J402" i="20"/>
  <c r="J403" i="20"/>
  <c r="J404" i="20"/>
  <c r="J405" i="20"/>
  <c r="J406" i="20"/>
  <c r="J407" i="20"/>
  <c r="J408" i="20"/>
  <c r="J409" i="20"/>
  <c r="J410" i="20"/>
  <c r="J411" i="20"/>
  <c r="J412" i="20"/>
  <c r="J413" i="20"/>
  <c r="J414" i="20"/>
  <c r="J415" i="20"/>
  <c r="J416" i="20"/>
  <c r="J417" i="20"/>
  <c r="J11" i="20"/>
  <c r="I283" i="20"/>
  <c r="I23" i="20"/>
  <c r="I401" i="20"/>
  <c r="I308" i="20"/>
  <c r="K12" i="2"/>
  <c r="L12" i="2"/>
  <c r="K13" i="2"/>
  <c r="L13" i="2"/>
  <c r="K14" i="2"/>
  <c r="L14" i="2"/>
  <c r="K15" i="2"/>
  <c r="L15" i="2"/>
  <c r="K16" i="2"/>
  <c r="L16" i="2"/>
  <c r="K17" i="2"/>
  <c r="L17" i="2"/>
  <c r="K18" i="2"/>
  <c r="L18" i="2"/>
  <c r="K19" i="2"/>
  <c r="L19" i="2"/>
  <c r="K20" i="2"/>
  <c r="L20" i="2"/>
  <c r="K21" i="2"/>
  <c r="L21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K62" i="2"/>
  <c r="L62" i="2"/>
  <c r="K63" i="2"/>
  <c r="L63" i="2"/>
  <c r="K64" i="2"/>
  <c r="L64" i="2"/>
  <c r="L11" i="2"/>
  <c r="K11" i="2"/>
  <c r="J18" i="2"/>
  <c r="J45" i="2"/>
  <c r="J44" i="2"/>
  <c r="J41" i="2"/>
  <c r="J35" i="2"/>
  <c r="J33" i="2"/>
  <c r="J29" i="2"/>
  <c r="J28" i="2"/>
  <c r="J25" i="2"/>
  <c r="J21" i="2"/>
  <c r="J20" i="2"/>
  <c r="J16" i="2"/>
  <c r="J15" i="2"/>
  <c r="J13" i="2" s="1"/>
  <c r="J12" i="2" s="1"/>
  <c r="J59" i="2"/>
  <c r="J58" i="2" s="1"/>
  <c r="H12" i="24"/>
  <c r="I12" i="24"/>
  <c r="H13" i="24"/>
  <c r="I13" i="24"/>
  <c r="H14" i="24"/>
  <c r="I14" i="24"/>
  <c r="H15" i="24"/>
  <c r="I15" i="24"/>
  <c r="H16" i="24"/>
  <c r="I16" i="24"/>
  <c r="H17" i="24"/>
  <c r="I17" i="24"/>
  <c r="H18" i="24"/>
  <c r="I18" i="24"/>
  <c r="H19" i="24"/>
  <c r="I19" i="24"/>
  <c r="H20" i="24"/>
  <c r="I20" i="24"/>
  <c r="H21" i="24"/>
  <c r="I21" i="24"/>
  <c r="H22" i="24"/>
  <c r="I22" i="24"/>
  <c r="H23" i="24"/>
  <c r="I23" i="24"/>
  <c r="H24" i="24"/>
  <c r="I24" i="24"/>
  <c r="H25" i="24"/>
  <c r="I25" i="24"/>
  <c r="H26" i="24"/>
  <c r="I26" i="24"/>
  <c r="H27" i="24"/>
  <c r="I27" i="24"/>
  <c r="H28" i="24"/>
  <c r="I28" i="24"/>
  <c r="H29" i="24"/>
  <c r="I29" i="24"/>
  <c r="H30" i="24"/>
  <c r="I30" i="24"/>
  <c r="H31" i="24"/>
  <c r="I31" i="24"/>
  <c r="I11" i="24"/>
  <c r="H11" i="24"/>
  <c r="E13" i="24"/>
  <c r="E12" i="24" s="1"/>
  <c r="E11" i="24" s="1"/>
  <c r="G19" i="24"/>
  <c r="G13" i="24"/>
  <c r="G12" i="24" s="1"/>
  <c r="G11" i="24" s="1"/>
  <c r="C59" i="27"/>
  <c r="C12" i="27"/>
  <c r="P11" i="15" l="1"/>
  <c r="R32" i="15" s="1"/>
  <c r="R12" i="15"/>
  <c r="S12" i="15"/>
  <c r="C11" i="27"/>
  <c r="C43" i="1" s="1"/>
  <c r="D43" i="1" s="1"/>
  <c r="I12" i="20"/>
  <c r="I11" i="20" s="1"/>
  <c r="J11" i="2"/>
  <c r="R15" i="15" l="1"/>
  <c r="R18" i="15"/>
  <c r="R21" i="15"/>
  <c r="R24" i="15"/>
  <c r="R27" i="15"/>
  <c r="R30" i="15"/>
  <c r="R34" i="15"/>
  <c r="R37" i="15"/>
  <c r="R40" i="15"/>
  <c r="S11" i="15"/>
  <c r="R11" i="15"/>
  <c r="R16" i="15"/>
  <c r="R19" i="15"/>
  <c r="R22" i="15"/>
  <c r="R25" i="15"/>
  <c r="R28" i="15"/>
  <c r="R31" i="15"/>
  <c r="R35" i="15"/>
  <c r="R38" i="15"/>
  <c r="R41" i="15"/>
  <c r="R23" i="15"/>
  <c r="R36" i="15"/>
  <c r="R39" i="15"/>
  <c r="R14" i="15"/>
  <c r="R17" i="15"/>
  <c r="R20" i="15"/>
  <c r="R26" i="15"/>
  <c r="R29" i="15"/>
  <c r="R33" i="15"/>
  <c r="R42" i="15"/>
  <c r="R13" i="15"/>
</calcChain>
</file>

<file path=xl/sharedStrings.xml><?xml version="1.0" encoding="utf-8"?>
<sst xmlns="http://schemas.openxmlformats.org/spreadsheetml/2006/main" count="12917" uniqueCount="3688">
  <si>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</si>
  <si>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</si>
  <si>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</si>
  <si>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</si>
  <si>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</si>
  <si>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</si>
  <si>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</si>
  <si>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</si>
  <si>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</si>
  <si>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</si>
  <si>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</si>
  <si>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</si>
  <si>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</si>
  <si>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</si>
  <si>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</si>
  <si>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</si>
  <si>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</si>
  <si>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</si>
  <si>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</si>
  <si>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</si>
  <si>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</si>
  <si>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</si>
  <si>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</si>
  <si>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</si>
  <si>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</si>
  <si>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</si>
  <si>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</si>
  <si>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</si>
  <si>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</si>
  <si>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</si>
  <si>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</si>
  <si>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</si>
  <si>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</si>
  <si>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</si>
  <si>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</si>
  <si>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</si>
  <si>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</si>
  <si>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</si>
  <si>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</si>
  <si>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</si>
  <si>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</si>
  <si>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</si>
  <si>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</si>
  <si>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</si>
  <si>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</si>
  <si>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</si>
  <si>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</si>
  <si>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</si>
  <si>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</si>
  <si>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</si>
  <si>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</si>
  <si>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</si>
  <si>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</si>
  <si>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</si>
  <si>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</si>
  <si>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</si>
  <si>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</si>
  <si>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</si>
  <si>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</si>
  <si>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</si>
  <si>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</si>
  <si>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</si>
  <si>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</si>
  <si>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</si>
  <si>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</si>
  <si>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</si>
  <si>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</si>
  <si>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</si>
  <si>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</si>
  <si>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</si>
  <si>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</si>
  <si>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</si>
  <si>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</si>
  <si>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</si>
  <si>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</si>
  <si>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</si>
  <si>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</si>
  <si>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</si>
  <si>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</si>
  <si>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</si>
  <si>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</si>
  <si>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</si>
  <si>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</si>
  <si>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</si>
  <si>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</si>
  <si>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</si>
  <si>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</si>
  <si>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</si>
  <si>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</si>
  <si>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</si>
  <si>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</si>
  <si>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</si>
  <si>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</si>
  <si>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</si>
  <si>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</si>
  <si>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</si>
  <si>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</si>
  <si>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</si>
  <si>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</si>
  <si>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</si>
  <si>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</si>
  <si>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</si>
  <si>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</si>
  <si>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</si>
  <si>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</si>
  <si>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</si>
  <si>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</si>
  <si>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</si>
  <si>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</si>
  <si>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</si>
  <si>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</si>
  <si>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</si>
  <si>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</si>
  <si>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</si>
  <si>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</si>
  <si>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</si>
  <si>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</si>
  <si>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</si>
  <si>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</si>
  <si>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</si>
  <si>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</si>
  <si>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</si>
  <si>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</si>
  <si>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</si>
  <si>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</si>
  <si>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</si>
  <si>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</si>
  <si>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</si>
  <si>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</si>
  <si>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</si>
  <si>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</si>
  <si>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</si>
  <si>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</si>
  <si>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</si>
  <si>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</si>
  <si>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</si>
  <si>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</si>
  <si>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</si>
  <si>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</si>
  <si>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</si>
  <si>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</si>
  <si>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</si>
  <si>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</si>
  <si>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</si>
  <si>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</si>
  <si>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</si>
  <si>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</si>
  <si>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</si>
  <si>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</si>
  <si>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</si>
  <si>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</si>
  <si>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</si>
  <si>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</si>
  <si>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</si>
  <si>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</si>
  <si>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</si>
  <si>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</si>
  <si>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</si>
  <si>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</si>
  <si>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</si>
  <si>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</si>
  <si>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</si>
  <si>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</si>
  <si>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</si>
  <si>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</si>
  <si>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</si>
  <si>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</si>
  <si>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</si>
  <si>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</si>
  <si>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</si>
  <si>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</si>
  <si>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</si>
  <si>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</si>
  <si>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</si>
  <si>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</si>
  <si>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</si>
  <si>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</si>
  <si>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</si>
  <si>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</si>
  <si>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</si>
  <si>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</si>
  <si>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</si>
  <si>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</si>
  <si>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</si>
  <si>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</si>
  <si>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</si>
  <si>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</si>
  <si>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</si>
  <si>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</si>
  <si>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</si>
  <si>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</si>
  <si>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</si>
  <si>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</si>
  <si>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</si>
  <si>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</si>
  <si>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</si>
  <si>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9779</t>
  </si>
  <si>
    <t>בהתאם לשיטה שיושמה בדוח הכספי *</t>
  </si>
  <si>
    <t>פרנק שווצרי</t>
  </si>
  <si>
    <t>יין יפני</t>
  </si>
  <si>
    <t>כתר שבדי</t>
  </si>
  <si>
    <t>כתר דני</t>
  </si>
  <si>
    <t>דולר הונג קונג</t>
  </si>
  <si>
    <t>כתר נורבגי</t>
  </si>
  <si>
    <t>סה"כ בישראל</t>
  </si>
  <si>
    <t>סה"כ יתרת מזומנים ועו"ש בש"ח</t>
  </si>
  <si>
    <t>1111111111- 12- בנק הפועלים</t>
  </si>
  <si>
    <t>ilAAA</t>
  </si>
  <si>
    <t>S&amp;P מעלות</t>
  </si>
  <si>
    <t>סה"כ יתרת מזומנים ועו"ש נקובים במט"ח</t>
  </si>
  <si>
    <t>0</t>
  </si>
  <si>
    <t>לא מדורג</t>
  </si>
  <si>
    <t>S&amp;P</t>
  </si>
  <si>
    <t>130018- 12- בנק הפועלים</t>
  </si>
  <si>
    <t>20001- 12- בנק הפועלים</t>
  </si>
  <si>
    <t>20003- 12- בנק הפועלים</t>
  </si>
  <si>
    <t>80031- 12- בנק הפועלים</t>
  </si>
  <si>
    <t>200010- 12- בנק הפועלים</t>
  </si>
  <si>
    <t>200010- 10- לאומי</t>
  </si>
  <si>
    <t>70002- 12- בנק הפועלים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</si>
  <si>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</si>
  <si>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</si>
  <si>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</si>
  <si>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</si>
  <si>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</si>
  <si>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</si>
  <si>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</si>
  <si>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</si>
  <si>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</si>
  <si>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</si>
  <si>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גליל</t>
  </si>
  <si>
    <t>9590431</t>
  </si>
  <si>
    <t>RF</t>
  </si>
  <si>
    <t>ממשל צמודה 0527- גליל</t>
  </si>
  <si>
    <t>1140847</t>
  </si>
  <si>
    <t>ממשל צמודה 0545- גליל</t>
  </si>
  <si>
    <t>1134865</t>
  </si>
  <si>
    <t>ממשל צמודה 0923- גליל</t>
  </si>
  <si>
    <t>1128081</t>
  </si>
  <si>
    <t>ממשל צמודה 1025- גליל</t>
  </si>
  <si>
    <t>1135912</t>
  </si>
  <si>
    <t>ממשל צמודה 1131- גליל</t>
  </si>
  <si>
    <t>1172220</t>
  </si>
  <si>
    <t>ממשל צמודה 1151- גליל</t>
  </si>
  <si>
    <t>1168301</t>
  </si>
  <si>
    <t>ממשלתי צמוד 841- גליל</t>
  </si>
  <si>
    <t>1120583</t>
  </si>
  <si>
    <t>ממשלתי צמודה 0536- גליל</t>
  </si>
  <si>
    <t>1097708</t>
  </si>
  <si>
    <t>ממשלתית צמודה 0.5% 0529- גליל</t>
  </si>
  <si>
    <t>1157023</t>
  </si>
  <si>
    <t>ממשלתית צמודה 0726- גליל</t>
  </si>
  <si>
    <t>1169564</t>
  </si>
  <si>
    <t>ממשלתית צמודה 1.10% 1028- גליל</t>
  </si>
  <si>
    <t>1197326</t>
  </si>
  <si>
    <t>סה"כ לא צמודות</t>
  </si>
  <si>
    <t>סה"כ מלווה קצר מועד</t>
  </si>
  <si>
    <t>מ.ק.מ. 414- בנק ישראל- מק"מ</t>
  </si>
  <si>
    <t>8240418</t>
  </si>
  <si>
    <t>מלווה קצר מועד 214- בנק ישראל- מק"מ</t>
  </si>
  <si>
    <t>8240210</t>
  </si>
  <si>
    <t>מלווה קצר מועד 314- בנק ישראל- מק"מ</t>
  </si>
  <si>
    <t>8240319</t>
  </si>
  <si>
    <t>מלווה קצר מועד 914- בנק ישראל- מק"מ</t>
  </si>
  <si>
    <t>8240913</t>
  </si>
  <si>
    <t>מקמ 524- בנק ישראל- מק"מ</t>
  </si>
  <si>
    <t>8240525</t>
  </si>
  <si>
    <t>מקמ 614- בנק ישראל- מק"מ</t>
  </si>
  <si>
    <t>8240616</t>
  </si>
  <si>
    <t>סה"כ שחר</t>
  </si>
  <si>
    <t>ממשל שיקלית 0928- שחר</t>
  </si>
  <si>
    <t>1150879</t>
  </si>
  <si>
    <t>ממשל שקלית 0226- שחר</t>
  </si>
  <si>
    <t>1174697</t>
  </si>
  <si>
    <t>ממשל שקלית 0229- שחר</t>
  </si>
  <si>
    <t>1194802</t>
  </si>
  <si>
    <t>ממשל שקלית 0327- שחר</t>
  </si>
  <si>
    <t>1139344</t>
  </si>
  <si>
    <t>ממשל שקלית 0347- שחר</t>
  </si>
  <si>
    <t>1140193</t>
  </si>
  <si>
    <t>ממשל שקלית 0825- שחר</t>
  </si>
  <si>
    <t>1135557</t>
  </si>
  <si>
    <t>ממשל שקלית 11/52 2.8%- שחר</t>
  </si>
  <si>
    <t>1184076</t>
  </si>
  <si>
    <t>ממשלתי שקלי  1026- שחר</t>
  </si>
  <si>
    <t>1099456</t>
  </si>
  <si>
    <t>ממשלתי שקלי 324- שחר</t>
  </si>
  <si>
    <t>1130848</t>
  </si>
  <si>
    <t>ממשלתי שקלית 0142- שחר</t>
  </si>
  <si>
    <t>1125400</t>
  </si>
  <si>
    <t>ממשלתית שקלית 0.4% 10/24- שחר</t>
  </si>
  <si>
    <t>1175777</t>
  </si>
  <si>
    <t>ממשלתית שקלית 0.5% 04/25- שחר</t>
  </si>
  <si>
    <t>1162668</t>
  </si>
  <si>
    <t>ממשלתית שקלית 1.00% 03/30- שחר</t>
  </si>
  <si>
    <t>1160985</t>
  </si>
  <si>
    <t>ממשלתית שקלית 1.3% 04/32- שחר</t>
  </si>
  <si>
    <t>1180660</t>
  </si>
  <si>
    <t>ממשלתית שקלית 1.5% 11/23- שחר</t>
  </si>
  <si>
    <t>1155068</t>
  </si>
  <si>
    <t>ממשלתית שקלית 537ב 1.5% 05/37- שחר</t>
  </si>
  <si>
    <t>1166180</t>
  </si>
  <si>
    <t>סה"כ גילון</t>
  </si>
  <si>
    <t>סה"כ צמודות לדולר</t>
  </si>
  <si>
    <t>סה"כ אג"ח של ממשלת ישראל שהונפקו בחו"ל</t>
  </si>
  <si>
    <t>ISRAEL 4.5 2120- מדינת ישראל</t>
  </si>
  <si>
    <t>US46513JB593</t>
  </si>
  <si>
    <t>Moodys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</si>
  <si>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</si>
  <si>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</si>
  <si>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</si>
  <si>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</si>
  <si>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</si>
  <si>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</si>
  <si>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</si>
  <si>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</si>
  <si>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</si>
  <si>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  אגח 179- בנק לאומי לישראל בע"מ</t>
  </si>
  <si>
    <t>6040372</t>
  </si>
  <si>
    <t>520018078</t>
  </si>
  <si>
    <t>בנקים</t>
  </si>
  <si>
    <t>Aaa.il</t>
  </si>
  <si>
    <t>מז טפ הנפק 52- מזרחי טפחות חברה להנפקות בע"מ</t>
  </si>
  <si>
    <t>2310381</t>
  </si>
  <si>
    <t>520032046</t>
  </si>
  <si>
    <t>מזרחי טפחות הנפ 9/24- מזרחי טפחות חברה להנפקות בע"מ</t>
  </si>
  <si>
    <t>2310217</t>
  </si>
  <si>
    <t>מזרחי טפחות הנפק 49- מזרחי טפחות חברה להנפקות בע"מ</t>
  </si>
  <si>
    <t>2310282</t>
  </si>
  <si>
    <t>מקורות אגח 11- מקורות חברת מים בע"מ</t>
  </si>
  <si>
    <t>1158476</t>
  </si>
  <si>
    <t>520010869</t>
  </si>
  <si>
    <t>נמלי ישראל אגח א- חברת נמלי ישראל - פיתוח נכסים בע"מ</t>
  </si>
  <si>
    <t>1145564</t>
  </si>
  <si>
    <t>513569780</t>
  </si>
  <si>
    <t>נדלן מניב בישראל</t>
  </si>
  <si>
    <t>פועלים אגח 200- בנק הפועלים בע"מ</t>
  </si>
  <si>
    <t>6620496</t>
  </si>
  <si>
    <t>520000118</t>
  </si>
  <si>
    <t>פועלים אגח 202- בנק הפועלים בע"מ</t>
  </si>
  <si>
    <t>1199850</t>
  </si>
  <si>
    <t>פועלים אגח 203- בנק הפועלים בע"מ</t>
  </si>
  <si>
    <t>1199868</t>
  </si>
  <si>
    <t>חשמל     אגח 29- חברת החשמל לישראל בע"מ</t>
  </si>
  <si>
    <t>6000236</t>
  </si>
  <si>
    <t>520000472</t>
  </si>
  <si>
    <t>אנרגיה</t>
  </si>
  <si>
    <t>Aa1.il</t>
  </si>
  <si>
    <t>חשמל אגח 27- חברת החשמל לישראל בע"מ</t>
  </si>
  <si>
    <t>6000210</t>
  </si>
  <si>
    <t>חשמל אגח 31- חברת החשמל לישראל בע"מ</t>
  </si>
  <si>
    <t>6000285</t>
  </si>
  <si>
    <t>חשמל אגח 32- חברת החשמל לישראל בע"מ</t>
  </si>
  <si>
    <t>6000384</t>
  </si>
  <si>
    <t>חשמל אגח 33- חברת החשמל לישראל בע"מ</t>
  </si>
  <si>
    <t>6000392</t>
  </si>
  <si>
    <t>חשמל אגח 34- חברת החשמל לישראל בע"מ</t>
  </si>
  <si>
    <t>1196781</t>
  </si>
  <si>
    <t>חשמל אגח 35- חברת החשמל לישראל בע"מ</t>
  </si>
  <si>
    <t>1196799</t>
  </si>
  <si>
    <t>נתיבי גז אגח ד- נתיבי הגז הטבעי לישראל בע"מ</t>
  </si>
  <si>
    <t>1147503</t>
  </si>
  <si>
    <t>513436394</t>
  </si>
  <si>
    <t>עזריאלי אגח ד- קבוצת עזריאלי בע"מ (לשעבר קנית מימון)</t>
  </si>
  <si>
    <t>1138650</t>
  </si>
  <si>
    <t>510960719</t>
  </si>
  <si>
    <t>עזריאלי אגח ה- קבוצת עזריאלי בע"מ (לשעבר קנית מימון)</t>
  </si>
  <si>
    <t>1156603</t>
  </si>
  <si>
    <t>עזריאלי אגח ו- קבוצת עזריאלי בע"מ (לשעבר קנית מימון)</t>
  </si>
  <si>
    <t>1156611</t>
  </si>
  <si>
    <t>עזריאלי אגח ז- קבוצת עזריאלי בע"מ (לשעבר קנית מימון)</t>
  </si>
  <si>
    <t>1178672</t>
  </si>
  <si>
    <t>ilAA+</t>
  </si>
  <si>
    <t>עזריאלי אגח ח- קבוצת עזריאלי בע"מ (לשעבר קנית מימון)</t>
  </si>
  <si>
    <t>1178680</t>
  </si>
  <si>
    <t>עזריאלי קבוצה אגח ב סחיר- קבוצת עזריאלי בע"מ (לשעבר קנית מימון)</t>
  </si>
  <si>
    <t>1134436</t>
  </si>
  <si>
    <t>*גב ים אגח ט- חברת גב-ים לקרקעות בע"מ</t>
  </si>
  <si>
    <t>7590219</t>
  </si>
  <si>
    <t>520001736</t>
  </si>
  <si>
    <t>ilAA</t>
  </si>
  <si>
    <t>*גב ים אגח י- חברת גב-ים לקרקעות בע"מ</t>
  </si>
  <si>
    <t>7590284</t>
  </si>
  <si>
    <t>*גב ים סד' ו'- חברת גב-ים לקרקעות בע"מ</t>
  </si>
  <si>
    <t>7590128</t>
  </si>
  <si>
    <t>*מבנה אגח כה- מבנה נדל"ן (כ.ד)  בע"מ</t>
  </si>
  <si>
    <t>2260636</t>
  </si>
  <si>
    <t>520024126</t>
  </si>
  <si>
    <t>Aa2.il</t>
  </si>
  <si>
    <t>*מבני תעש אגח כג- מבנה נדל"ן (כ.ד)  בע"מ</t>
  </si>
  <si>
    <t>2260545</t>
  </si>
  <si>
    <t>*מבני תעש אגח כד- מבנה נדל"ן (כ.ד)  בע"מ</t>
  </si>
  <si>
    <t>2260552</t>
  </si>
  <si>
    <t>*מבני תעשיה  אגח כ- מבנה נדל"ן (כ.ד)  בע"מ</t>
  </si>
  <si>
    <t>2260495</t>
  </si>
  <si>
    <t>*מבני תעשיה אגח יז- מבנה נדל"ן (כ.ד)  בע"מ</t>
  </si>
  <si>
    <t>2260446</t>
  </si>
  <si>
    <t>*מליסרון  אגח יח- מליסרון בע"מ</t>
  </si>
  <si>
    <t>3230372</t>
  </si>
  <si>
    <t>520037789</t>
  </si>
  <si>
    <t>*מליסרון  אגח יט- מליסרון בע"מ</t>
  </si>
  <si>
    <t>3230398</t>
  </si>
  <si>
    <t>*מליסרון  אגח כא- מליסרון בע"מ</t>
  </si>
  <si>
    <t>1194638</t>
  </si>
  <si>
    <t>*מליסרון אגח ו- מליסרון בע"מ</t>
  </si>
  <si>
    <t>3230125</t>
  </si>
  <si>
    <t>*מליסרון אגח י'- מליסרון בע"מ</t>
  </si>
  <si>
    <t>3230190</t>
  </si>
  <si>
    <t>*מליסרון אגח יד- מליסרון בע"מ</t>
  </si>
  <si>
    <t>3230232</t>
  </si>
  <si>
    <t>*מליסרון אגח יז- מליסרון בע"מ</t>
  </si>
  <si>
    <t>3230273</t>
  </si>
  <si>
    <t>*מליסרון אגח כ- מליסרון בע"מ</t>
  </si>
  <si>
    <t>3230422</t>
  </si>
  <si>
    <t>*מליסרון טז'- מליסרון בע"מ</t>
  </si>
  <si>
    <t>3230265</t>
  </si>
  <si>
    <t>*רבוע נדלן אגח ח- רבוע כחול נדל"ן בע"מ</t>
  </si>
  <si>
    <t>1157569</t>
  </si>
  <si>
    <t>513765859</t>
  </si>
  <si>
    <t>*ריט 1 אגח ד- ריט 1 בע"מ</t>
  </si>
  <si>
    <t>1129899</t>
  </si>
  <si>
    <t>513821488</t>
  </si>
  <si>
    <t>*ריט 1 אגח ו- ריט 1 בע"מ</t>
  </si>
  <si>
    <t>1138544</t>
  </si>
  <si>
    <t>*ריט 1 אגח ז- ריט 1 בע"מ</t>
  </si>
  <si>
    <t>1171271</t>
  </si>
  <si>
    <t>*ריט 1 סד ה- ריט 1 בע"מ</t>
  </si>
  <si>
    <t>1136753</t>
  </si>
  <si>
    <t>איירפורט אגח ה- איירפורט סיטי בע"מ</t>
  </si>
  <si>
    <t>1133487</t>
  </si>
  <si>
    <t>511659401</t>
  </si>
  <si>
    <t>אמות אגח ד- אמות השקעות בע"מ</t>
  </si>
  <si>
    <t>1133149</t>
  </si>
  <si>
    <t>520026683</t>
  </si>
  <si>
    <t>אמות אגח ו- אמות השקעות בע"מ</t>
  </si>
  <si>
    <t>1158609</t>
  </si>
  <si>
    <t>אמות אגח ח- אמות השקעות בע"מ</t>
  </si>
  <si>
    <t>1172782</t>
  </si>
  <si>
    <t>ארפורט אגח ט- איירפורט סיטי בע"מ</t>
  </si>
  <si>
    <t>1160944</t>
  </si>
  <si>
    <t>ארפורט אגח יא- איירפורט סיטי בע"מ</t>
  </si>
  <si>
    <t>1195999</t>
  </si>
  <si>
    <t>ביג  ח- ביג מרכזי קניות (2004) בע"מ</t>
  </si>
  <si>
    <t>1138924</t>
  </si>
  <si>
    <t>513623314</t>
  </si>
  <si>
    <t>ביג אגח יא- ביג מרכזי קניות (2004) בע"מ</t>
  </si>
  <si>
    <t>1151117</t>
  </si>
  <si>
    <t>ביג אגח יד- ביג מרכזי קניות (2004) בע"מ</t>
  </si>
  <si>
    <t>1161512</t>
  </si>
  <si>
    <t>הפניקס אגח 5- הפניקס אחזקות בע"מ</t>
  </si>
  <si>
    <t>7670284</t>
  </si>
  <si>
    <t>520017450</t>
  </si>
  <si>
    <t>ביטוח</t>
  </si>
  <si>
    <t>ישרס אגח טו- ישרס חברה להשקעות בע"מ</t>
  </si>
  <si>
    <t>6130207</t>
  </si>
  <si>
    <t>520017807</t>
  </si>
  <si>
    <t>ישרס אגח יח- ישרס חברה להשקעות בע"מ</t>
  </si>
  <si>
    <t>6130280</t>
  </si>
  <si>
    <t>לאומי התח נד 403- בנק לאומי לישראל בע"מ</t>
  </si>
  <si>
    <t>6040430</t>
  </si>
  <si>
    <t>לאומי התח נד404- בנק לאומי לישראל בע"מ</t>
  </si>
  <si>
    <t>6040471</t>
  </si>
  <si>
    <t>לאומי התח נדח' סד' 405- בנק לאומי לישראל בע"מ</t>
  </si>
  <si>
    <t>6040620</t>
  </si>
  <si>
    <t>לאומי כתבי התח נד סד' 402- בנק לאומי לישראל בע"מ</t>
  </si>
  <si>
    <t>6040398</t>
  </si>
  <si>
    <t>פועלים  י קוקו צמוד- בנק הפועלים בע"מ</t>
  </si>
  <si>
    <t>1199892</t>
  </si>
  <si>
    <t>פועלים התחייבות נדחים ה'- בנק הפועלים בע"מ</t>
  </si>
  <si>
    <t>6620462</t>
  </si>
  <si>
    <t>פועלים התחייבות נדחים ו- בנק הפועלים בע"מ</t>
  </si>
  <si>
    <t>6620553</t>
  </si>
  <si>
    <t>פועלים התחייבות נדחים ז'- בנק הפועלים בע"מ</t>
  </si>
  <si>
    <t>1191329</t>
  </si>
  <si>
    <t>פועלים התחייבות נדחית ח- בנק הפועלים בע"מ</t>
  </si>
  <si>
    <t>1199876</t>
  </si>
  <si>
    <t>פועלים ט' קוקו צמוד- בנק הפועלים בע"מ</t>
  </si>
  <si>
    <t>1199884</t>
  </si>
  <si>
    <t>שלמה החז אגח יח- ש.שלמה החזקות בע"מ</t>
  </si>
  <si>
    <t>1410307</t>
  </si>
  <si>
    <t>520034372</t>
  </si>
  <si>
    <t>שלמה החז אגח כ- ש.שלמה החזקות בע"מ</t>
  </si>
  <si>
    <t>1192749</t>
  </si>
  <si>
    <t>*מגה אור אג8- מגה אור החזקות בע"מ</t>
  </si>
  <si>
    <t>1147602</t>
  </si>
  <si>
    <t>513257873</t>
  </si>
  <si>
    <t>ilAA-</t>
  </si>
  <si>
    <t>*רבוע נדלן אגח ו- רבוע כחול נדל"ן בע"מ</t>
  </si>
  <si>
    <t>1140607</t>
  </si>
  <si>
    <t>*ריבוע נדלן אגח ט- רבוע כחול נדל"ן בע"מ</t>
  </si>
  <si>
    <t>1174556</t>
  </si>
  <si>
    <t>אדמה אגח ב- אדמה פתרונות לחקלאות בע"מ</t>
  </si>
  <si>
    <t>1110915</t>
  </si>
  <si>
    <t>520043605</t>
  </si>
  <si>
    <t>כימיה, גומי ופלסטיק</t>
  </si>
  <si>
    <t>בזק אגח 10- בזק החברה הישראלית לתקשורת בע"מ</t>
  </si>
  <si>
    <t>2300184</t>
  </si>
  <si>
    <t>520031931</t>
  </si>
  <si>
    <t>Aa3.il</t>
  </si>
  <si>
    <t>בזק אגח 12- בזק החברה הישראלית לתקשורת בע"מ</t>
  </si>
  <si>
    <t>2300242</t>
  </si>
  <si>
    <t>בזק אגח 14- בזק החברה הישראלית לתקשורת בע"מ</t>
  </si>
  <si>
    <t>2300317</t>
  </si>
  <si>
    <t>ביג אג"ח ט'- ביג מרכזי קניות (2004) בע"מ</t>
  </si>
  <si>
    <t>1141050</t>
  </si>
  <si>
    <t>ביג אגח ז- ביג מרכזי קניות (2004) בע"מ</t>
  </si>
  <si>
    <t>1136084</t>
  </si>
  <si>
    <t>ביג אגח טו- ביג מרכזי קניות (2004) בע"מ</t>
  </si>
  <si>
    <t>1162221</t>
  </si>
  <si>
    <t>ביג אגח יח- ביג מרכזי קניות (2004) בע"מ</t>
  </si>
  <si>
    <t>1174226</t>
  </si>
  <si>
    <t>ביג אגח כ- ביג מרכזי קניות (2004) בע"מ</t>
  </si>
  <si>
    <t>1186188</t>
  </si>
  <si>
    <t>ביג מרכזי קניות יב- ביג מרכזי קניות (2004) בע"מ</t>
  </si>
  <si>
    <t>1156231</t>
  </si>
  <si>
    <t>בינלאומי הנפק התח כו- הבינלאומי הראשון הנפקות בע"מ</t>
  </si>
  <si>
    <t>1185537</t>
  </si>
  <si>
    <t>513141879</t>
  </si>
  <si>
    <t>בינלאומי הנפק התח כז- הבינלאומי הראשון הנפקות בע"מ</t>
  </si>
  <si>
    <t>1189497</t>
  </si>
  <si>
    <t>בינלאומי כה COCO- הבינלאומי הראשון הנפקות בע"מ</t>
  </si>
  <si>
    <t>1167030</t>
  </si>
  <si>
    <t>דיסקונט כתבי התחייבות נדחים ז- דיסקונט מנפיקים בע"מ</t>
  </si>
  <si>
    <t>7480247</t>
  </si>
  <si>
    <t>520029935</t>
  </si>
  <si>
    <t>דיסקונט מנ נד ו- דיסקונט מנפיקים בע"מ</t>
  </si>
  <si>
    <t>7480197</t>
  </si>
  <si>
    <t>דיסקונט מנ נד ח- דיסקונט מנפיקים בע"מ</t>
  </si>
  <si>
    <t>7480312</t>
  </si>
  <si>
    <t>דיסקונט מנ נד ט- דיסקונט מנפיקים בע"מ</t>
  </si>
  <si>
    <t>1191246</t>
  </si>
  <si>
    <t>הראל הנפק אגח ז- הראל ביטוח מימון והנפקות בע"מ</t>
  </si>
  <si>
    <t>1126077</t>
  </si>
  <si>
    <t>513834200</t>
  </si>
  <si>
    <t>ישרס אגח טז- ישרס חברה להשקעות בע"מ</t>
  </si>
  <si>
    <t>6130223</t>
  </si>
  <si>
    <t>ישרס אגח יג- ישרס חברה להשקעות בע"מ</t>
  </si>
  <si>
    <t>6130181</t>
  </si>
  <si>
    <t>ישרס אגח יט- ישרס חברה להשקעות בע"מ</t>
  </si>
  <si>
    <t>6130348</t>
  </si>
  <si>
    <t>כללביט אגח ט- כללביט מימון בע"מ</t>
  </si>
  <si>
    <t>1136050</t>
  </si>
  <si>
    <t>513754069</t>
  </si>
  <si>
    <t>מז טפ הנפק הת 48- מזרחי טפחות חברה להנפקות בע"מ</t>
  </si>
  <si>
    <t>2310266</t>
  </si>
  <si>
    <t>מז טפ הנפק כתבי הת50 coco- מזרחי טפחות חברה להנפקות בע"מ</t>
  </si>
  <si>
    <t>2310290</t>
  </si>
  <si>
    <t>מזטפ הנפ הת65- מזרחי טפחות חברה להנפקות בע"מ</t>
  </si>
  <si>
    <t>1191675</t>
  </si>
  <si>
    <t>מזרחי כתבי התחייבות נדחים 53- מזרחי טפחות חברה להנפקות בע"מ</t>
  </si>
  <si>
    <t>2310399</t>
  </si>
  <si>
    <t>סלע נדלן אגח ב- סלע קפיטל נדל"ן בע"מ</t>
  </si>
  <si>
    <t>1132927</t>
  </si>
  <si>
    <t>513992529</t>
  </si>
  <si>
    <t>סלע נדלן אגח ג- סלע קפיטל נדל"ן בע"מ</t>
  </si>
  <si>
    <t>1138973</t>
  </si>
  <si>
    <t>סלע נדלן אגח ד- סלע קפיטל נדל"ן בע"מ</t>
  </si>
  <si>
    <t>1167147</t>
  </si>
  <si>
    <t>פניקס הון אגח ה- הפניקס גיוסי הון (2009) בע"מ</t>
  </si>
  <si>
    <t>1135417</t>
  </si>
  <si>
    <t>514290345</t>
  </si>
  <si>
    <t>*ג'נריישן קפיטל אגח ב- ג'נריישן קפיטל בע"מ</t>
  </si>
  <si>
    <t>1177526</t>
  </si>
  <si>
    <t>515846558</t>
  </si>
  <si>
    <t>ilA+</t>
  </si>
  <si>
    <t>*ג'נריישן קפיטל אגח ג- ג'נריישן קפיטל בע"מ</t>
  </si>
  <si>
    <t>1184555</t>
  </si>
  <si>
    <t>*דמרי אגח י- י.ח.דמרי בניה ופיתוח בע"מ</t>
  </si>
  <si>
    <t>1186162</t>
  </si>
  <si>
    <t>511399388</t>
  </si>
  <si>
    <t>בנייה</t>
  </si>
  <si>
    <t>A1.il</t>
  </si>
  <si>
    <t>*מגה אור   אגח ו- מגה אור החזקות בע"מ</t>
  </si>
  <si>
    <t>1138668</t>
  </si>
  <si>
    <t>*מגה אור אגח ז- מגה אור החזקות בע"מ</t>
  </si>
  <si>
    <t>1141696</t>
  </si>
  <si>
    <t>*מגה אור אגח ט- מגה אור החזקות בע"מ</t>
  </si>
  <si>
    <t>1165141</t>
  </si>
  <si>
    <t>*מגה אור אגח י- מגה אור החזקות בע"מ</t>
  </si>
  <si>
    <t>1178367</t>
  </si>
  <si>
    <t>*מגה אור אגח יא- מגה אור החזקות בע"מ</t>
  </si>
  <si>
    <t>1178375</t>
  </si>
  <si>
    <t>*סלקום אגח ח- סלקום ישראל בע"מ</t>
  </si>
  <si>
    <t>1132828</t>
  </si>
  <si>
    <t>511930125</t>
  </si>
  <si>
    <t>*פז נפט  ו- פז חברת הנפט בע"מ</t>
  </si>
  <si>
    <t>1139542</t>
  </si>
  <si>
    <t>510216054</t>
  </si>
  <si>
    <t>*פז נפט אגח ז- פז חברת הנפט בע"מ</t>
  </si>
  <si>
    <t>1142595</t>
  </si>
  <si>
    <t>אלבר אג"ח יז- אלבר שירותי מימונית בע"מ</t>
  </si>
  <si>
    <t>1158732</t>
  </si>
  <si>
    <t>512025891</t>
  </si>
  <si>
    <t>אלבר אגח יט- אלבר שירותי מימונית בע"מ</t>
  </si>
  <si>
    <t>1191824</t>
  </si>
  <si>
    <t>אלדן תחבורה אגח ה- אלדן תחבורה בע"מ</t>
  </si>
  <si>
    <t>1155357</t>
  </si>
  <si>
    <t>510454333</t>
  </si>
  <si>
    <t>אלדן תחבורה אגח ז- אלדן תחבורה בע"מ</t>
  </si>
  <si>
    <t>1184779</t>
  </si>
  <si>
    <t>אלדן תחבורה אגח ח- אלדן תחבורה בע"מ</t>
  </si>
  <si>
    <t>1192442</t>
  </si>
  <si>
    <t>אלון רבוע אגח ט- אלון רבוע כחול ישראל בעמ</t>
  </si>
  <si>
    <t>1197284</t>
  </si>
  <si>
    <t>520042847</t>
  </si>
  <si>
    <t>גירון אגח ו- גירון פיתוח ובניה בע"מ</t>
  </si>
  <si>
    <t>1139849</t>
  </si>
  <si>
    <t>520044520</t>
  </si>
  <si>
    <t>גירון אגח ז- גירון פיתוח ובניה בע"מ</t>
  </si>
  <si>
    <t>1142629</t>
  </si>
  <si>
    <t>גירון אגח ח- גירון פיתוח ובניה בע"מ</t>
  </si>
  <si>
    <t>1183151</t>
  </si>
  <si>
    <t>מימון ישיר אגח ג- מימון ישיר מקבוצת ישיר 2006 בע"מ</t>
  </si>
  <si>
    <t>1171214</t>
  </si>
  <si>
    <t>513893123</t>
  </si>
  <si>
    <t>אשראי חוץ בנקאי</t>
  </si>
  <si>
    <t>מימון ישיר אגח ה- מימון ישיר מקבוצת ישיר 2006 בע"מ</t>
  </si>
  <si>
    <t>1182831</t>
  </si>
  <si>
    <t>מימון ישיר אגח ו- מימון ישיר מקבוצת ישיר 2006 בע"מ</t>
  </si>
  <si>
    <t>1191659</t>
  </si>
  <si>
    <t>מימון ישיר ד- מימון ישיר מקבוצת ישיר 2006 בע"מ</t>
  </si>
  <si>
    <t>1175660</t>
  </si>
  <si>
    <t>מניבים ריט אגח ב- מניבים קרן הריט החדשה בע"מ</t>
  </si>
  <si>
    <t>1155928</t>
  </si>
  <si>
    <t>515327120</t>
  </si>
  <si>
    <t>מניבים ריט אגח ג- מניבים קרן הריט החדשה בע"מ</t>
  </si>
  <si>
    <t>1177658</t>
  </si>
  <si>
    <t>מניבים ריט אגח ד- מניבים קרן הריט החדשה בע"מ</t>
  </si>
  <si>
    <t>1193929</t>
  </si>
  <si>
    <t>אפי נכסים אגח 8- אפי נכסים בע"מ</t>
  </si>
  <si>
    <t>1142231</t>
  </si>
  <si>
    <t>510560188</t>
  </si>
  <si>
    <t>נדלן מניב בחו"ל</t>
  </si>
  <si>
    <t>A2.il</t>
  </si>
  <si>
    <t>אפי נכסים אגח טו- אפי נכסים בע"מ</t>
  </si>
  <si>
    <t>1199603</t>
  </si>
  <si>
    <t>אפי נכסים אגח יא- אפי נכסים בע"מ</t>
  </si>
  <si>
    <t>1171628</t>
  </si>
  <si>
    <t>אפי נכסים אגח יג- אפי נכסים בע"מ</t>
  </si>
  <si>
    <t>1178292</t>
  </si>
  <si>
    <t>אפי נכסים אגח יד- אפי נכסים בע"מ</t>
  </si>
  <si>
    <t>1184530</t>
  </si>
  <si>
    <t>אשטרום קבוצה אגח ד- קבוצת אשטרום</t>
  </si>
  <si>
    <t>1182989</t>
  </si>
  <si>
    <t>510381601</t>
  </si>
  <si>
    <t>ilA</t>
  </si>
  <si>
    <t>אשטרום קבוצה אגח ה- אשטרום נכסים בע"מ</t>
  </si>
  <si>
    <t>1199579</t>
  </si>
  <si>
    <t>ג'י סיטי אגח טו- ג'י סיטי בע"מ</t>
  </si>
  <si>
    <t>1260769</t>
  </si>
  <si>
    <t>520033234</t>
  </si>
  <si>
    <t>הכשרת ישוב אגח 21- חברת הכשרת הישוב בישראל בע"מ</t>
  </si>
  <si>
    <t>6120224</t>
  </si>
  <si>
    <t>520020116</t>
  </si>
  <si>
    <t>נכסים ובנין אגח י- חברה לנכסים ולבנין בע"מ</t>
  </si>
  <si>
    <t>1193630</t>
  </si>
  <si>
    <t>520025438</t>
  </si>
  <si>
    <t>*או פי סי אגח ב'- או.פי.סי. אנרגיה בע"מ</t>
  </si>
  <si>
    <t>1166057</t>
  </si>
  <si>
    <t>514401702</t>
  </si>
  <si>
    <t>ilA-</t>
  </si>
  <si>
    <t>*פתאל החזקות אגח ד- פתאל החזקות 1998 בע"מ</t>
  </si>
  <si>
    <t>1188192</t>
  </si>
  <si>
    <t>512607888</t>
  </si>
  <si>
    <t>מלונאות ותיירות</t>
  </si>
  <si>
    <t>A3.il</t>
  </si>
  <si>
    <t>ג'י סיטי  אגח יג- ג'י סיטי בע"מ</t>
  </si>
  <si>
    <t>1260652</t>
  </si>
  <si>
    <t>ג'י סיטי אגח יב- ג'י סיטי בע"מ</t>
  </si>
  <si>
    <t>1260603</t>
  </si>
  <si>
    <t>ג'י סיטי אגח יד- ג'י סיטי בע"מ</t>
  </si>
  <si>
    <t>1260736</t>
  </si>
  <si>
    <t>הכשרת הישוב אג"ח 23- חברת הכשרת הישוב בישראל בע"מ</t>
  </si>
  <si>
    <t>6120323</t>
  </si>
  <si>
    <t>הכשרת הישוב אגח 24- חברת הכשרת הישוב בישראל בע"מ</t>
  </si>
  <si>
    <t>1191519</t>
  </si>
  <si>
    <t>מגוריט אגח ב- מגוריט ישראל בעמ</t>
  </si>
  <si>
    <t>1168350</t>
  </si>
  <si>
    <t>515434074</t>
  </si>
  <si>
    <t>מגוריט אגח ג- מגוריט ישראל בעמ</t>
  </si>
  <si>
    <t>1175975</t>
  </si>
  <si>
    <t>מגוריט אגח ד- מגוריט ישראל בעמ</t>
  </si>
  <si>
    <t>1185834</t>
  </si>
  <si>
    <t>מגוריט אגח ה- מגוריט ישראל בעמ</t>
  </si>
  <si>
    <t>1192129</t>
  </si>
  <si>
    <t>*נופר אנרג אגח א- ע.י נופר אנרגי' בע"מ</t>
  </si>
  <si>
    <t>1179340</t>
  </si>
  <si>
    <t>514599943</t>
  </si>
  <si>
    <t>אנרגיה מתחדשת</t>
  </si>
  <si>
    <t>*קרדן אן וי אגח ב- קרדן אן.וי.</t>
  </si>
  <si>
    <t>1113034</t>
  </si>
  <si>
    <t>1239114</t>
  </si>
  <si>
    <t>1841580</t>
  </si>
  <si>
    <t>ארי נדלן אגח א- ארי נדל"ן(ארנה) השקעות בע"מ</t>
  </si>
  <si>
    <t>3660156</t>
  </si>
  <si>
    <t>520038332</t>
  </si>
  <si>
    <t>משק אנרגיה אגח א- משק אנרגיה-אנרגיות מתחדשות בע"מ</t>
  </si>
  <si>
    <t>1169531</t>
  </si>
  <si>
    <t>516167343</t>
  </si>
  <si>
    <t>דיסקונט אגח יד- דיסקונט מנפיקים בע"מ</t>
  </si>
  <si>
    <t>7480163</t>
  </si>
  <si>
    <t>פועלים אגח 100- בנק הפועלים בע"מ</t>
  </si>
  <si>
    <t>6620488</t>
  </si>
  <si>
    <t>תעשיה אוירית אגח ד- התעשיה האוירית לישראל בע"מ</t>
  </si>
  <si>
    <t>1133131</t>
  </si>
  <si>
    <t>520027194</t>
  </si>
  <si>
    <t>ביטחוניות</t>
  </si>
  <si>
    <t>*אייסיאל   אגח ז- איי.סי.אל גרופ בע"מ (דואלי)</t>
  </si>
  <si>
    <t>2810372</t>
  </si>
  <si>
    <t>520027830</t>
  </si>
  <si>
    <t>*גב ים אגח ח- חברת גב-ים לקרקעות בע"מ</t>
  </si>
  <si>
    <t>7590151</t>
  </si>
  <si>
    <t>*ישראמקו אגח ג- ישראמקו נגב 2 שותפות מוגבלת</t>
  </si>
  <si>
    <t>2320232</t>
  </si>
  <si>
    <t>550010003</t>
  </si>
  <si>
    <t>חיפושי נפט וגז</t>
  </si>
  <si>
    <t>*שופרסל אגח ז- שופר-סל בע"מ</t>
  </si>
  <si>
    <t>7770258</t>
  </si>
  <si>
    <t>520022732</t>
  </si>
  <si>
    <t>רשתות שיווק</t>
  </si>
  <si>
    <t>אמות אגח ה- אמות השקעות בע"מ</t>
  </si>
  <si>
    <t>1138114</t>
  </si>
  <si>
    <t>אמות אגח ז- אמות השקעות בע"מ</t>
  </si>
  <si>
    <t>1162866</t>
  </si>
  <si>
    <t>הראל השקעות אגח א- הראל השקעות בביטוח ושרותים פיננסים בע"מ</t>
  </si>
  <si>
    <t>5850110</t>
  </si>
  <si>
    <t>520033986</t>
  </si>
  <si>
    <t>וילאר אינטרנ' ח'- וילאר אינטרנשיונל בע"מ</t>
  </si>
  <si>
    <t>4160156</t>
  </si>
  <si>
    <t>520038910</t>
  </si>
  <si>
    <t>שלמה החז אגח יז- ש.שלמה החזקות בע"מ</t>
  </si>
  <si>
    <t>1410299</t>
  </si>
  <si>
    <t>שלמה החז אגח יט- ש.שלמה החזקות בע"מ</t>
  </si>
  <si>
    <t>1192731</t>
  </si>
  <si>
    <t>בזק אגח 13- בזק החברה הישראלית לתקשורת בע"מ</t>
  </si>
  <si>
    <t>2300309</t>
  </si>
  <si>
    <t>בזק אגח 9- בזק החברה הישראלית לתקשורת בע"מ</t>
  </si>
  <si>
    <t>2300176</t>
  </si>
  <si>
    <t>גמא אגח ג- גמא ניהול וסליקה בע"מ</t>
  </si>
  <si>
    <t>1185941</t>
  </si>
  <si>
    <t>512711789</t>
  </si>
  <si>
    <t>הראל הנפ אגח טו- הראל ביטוח מימון והנפקות בע"מ</t>
  </si>
  <si>
    <t>1143130</t>
  </si>
  <si>
    <t>הראל הנפ אגח טז- הראל ביטוח מימון והנפקות בע"מ</t>
  </si>
  <si>
    <t>1157601</t>
  </si>
  <si>
    <t>הראל הנפ אגח יד- הראל ביטוח מימון והנפקות בע"מ</t>
  </si>
  <si>
    <t>1143122</t>
  </si>
  <si>
    <t>הראל הנפק אגח יח- הראל ביטוח מימון והנפקות בע"מ</t>
  </si>
  <si>
    <t>1182666</t>
  </si>
  <si>
    <t>הראל הנפקות יב ש- הראל ביטוח מימון והנפקות בע"מ</t>
  </si>
  <si>
    <t>1138163</t>
  </si>
  <si>
    <t>כלל אגח יא- כללביט מימון בע"מ</t>
  </si>
  <si>
    <t>1160647</t>
  </si>
  <si>
    <t>כלל ביטוח אגח א- כלל החזקות עסקי ביטוח בע"מ</t>
  </si>
  <si>
    <t>1193481</t>
  </si>
  <si>
    <t>520036120</t>
  </si>
  <si>
    <t>כלל מימון אגח יב- כללביט מימון בע"מ</t>
  </si>
  <si>
    <t>1179928</t>
  </si>
  <si>
    <t>כללביט אגח י'- כללביט מימון בע"מ</t>
  </si>
  <si>
    <t>1136068</t>
  </si>
  <si>
    <t>מנורה הון אגח ז- מנורה מבטחים גיוס הון בע"מ</t>
  </si>
  <si>
    <t>1184191</t>
  </si>
  <si>
    <t>513937714</t>
  </si>
  <si>
    <t>מנורה הון התח 5- מנורה מבטחים גיוס הון בע"מ</t>
  </si>
  <si>
    <t>1143411</t>
  </si>
  <si>
    <t>פניקס הון אגח ח- הפניקס גיוסי הון (2009) בע"מ</t>
  </si>
  <si>
    <t>1139815</t>
  </si>
  <si>
    <t>פניקס הון אגח ט- הפניקס גיוסי הון (2009) בע"מ</t>
  </si>
  <si>
    <t>1155522</t>
  </si>
  <si>
    <t>פניקס הון אגח יא- הפניקס גיוסי הון (2009) בע"מ</t>
  </si>
  <si>
    <t>1159359</t>
  </si>
  <si>
    <t>קרסו אגח ב- קרסו מוטורס בע"מ</t>
  </si>
  <si>
    <t>1139591</t>
  </si>
  <si>
    <t>514065283</t>
  </si>
  <si>
    <t>מסחר</t>
  </si>
  <si>
    <t>קרסו מוטורס   אגח ג- קרסו מוטורס בע"מ</t>
  </si>
  <si>
    <t>1141829</t>
  </si>
  <si>
    <t>קרסו מוטורס אגח א- קרסו מוטורס בע"מ</t>
  </si>
  <si>
    <t>1136464</t>
  </si>
  <si>
    <t>קרסו מוטורס אגח ד- קרסו מוטורס בע"מ</t>
  </si>
  <si>
    <t>1173566</t>
  </si>
  <si>
    <t>*אלקטרה    אגח ד- אלקטרה בע"מ</t>
  </si>
  <si>
    <t>7390149</t>
  </si>
  <si>
    <t>520028911</t>
  </si>
  <si>
    <t>*אלקטרה אגח ה- אלקטרה בע"מ</t>
  </si>
  <si>
    <t>7390222</t>
  </si>
  <si>
    <t>*דמרי      אגח ז- י.ח.דמרי בניה ופיתוח בע"מ</t>
  </si>
  <si>
    <t>1141191</t>
  </si>
  <si>
    <t>*דמרי אגח ט- י.ח.דמרי בניה ופיתוח בע"מ</t>
  </si>
  <si>
    <t>1168368</t>
  </si>
  <si>
    <t>*סלקום אגח ט- סלקום ישראל בע"מ</t>
  </si>
  <si>
    <t>1132836</t>
  </si>
  <si>
    <t>*סלקום אגח יא- סלקום ישראל בע"מ</t>
  </si>
  <si>
    <t>1139252</t>
  </si>
  <si>
    <t>*סלקום אגח יב- סלקום ישראל בע"מ</t>
  </si>
  <si>
    <t>1143080</t>
  </si>
  <si>
    <t>*סלקום אגח יג- סלקום ישראל בע"מ</t>
  </si>
  <si>
    <t>1189190</t>
  </si>
  <si>
    <t>*פז נפט  אגח ח- פז חברת הנפט בע"מ</t>
  </si>
  <si>
    <t>1162817</t>
  </si>
  <si>
    <t>*פז נפט אגח ד- פז חברת הנפט בע"מ</t>
  </si>
  <si>
    <t>1132505</t>
  </si>
  <si>
    <t>*פרטנר אגח ו- חברת פרטנר תקשורת בע"מ</t>
  </si>
  <si>
    <t>1141415</t>
  </si>
  <si>
    <t>520044314</t>
  </si>
  <si>
    <t>*פרטנר אגח ז- חברת פרטנר תקשורת בע"מ</t>
  </si>
  <si>
    <t>1156397</t>
  </si>
  <si>
    <t>אלבר אג"ח יח- אלבר שירותי מימונית בע"מ</t>
  </si>
  <si>
    <t>1158740</t>
  </si>
  <si>
    <t>אלבר אגח כ- אלבר שירותי מימונית בע"מ</t>
  </si>
  <si>
    <t>1191832</t>
  </si>
  <si>
    <t>אלדן אגח ו- אלדן תחבורה בע"מ</t>
  </si>
  <si>
    <t>1161678</t>
  </si>
  <si>
    <t>אלדן תחבורה אגח ט- אלדן תחבורה בע"מ</t>
  </si>
  <si>
    <t>1192459</t>
  </si>
  <si>
    <t>אלון רבוע כחול אגח ח- אלון רבוע כחול ישראל בעמ</t>
  </si>
  <si>
    <t>1197276</t>
  </si>
  <si>
    <t>בזן אגח ה- בתי זקוק לנפט בע"מ</t>
  </si>
  <si>
    <t>2590388</t>
  </si>
  <si>
    <t>520036658</t>
  </si>
  <si>
    <t>בזן אגח י- בתי זקוק לנפט בע"מ</t>
  </si>
  <si>
    <t>2590511</t>
  </si>
  <si>
    <t>ממן אגח ב- ממן-מסופי מטען וניטול בע"מ</t>
  </si>
  <si>
    <t>2380046</t>
  </si>
  <si>
    <t>520036435</t>
  </si>
  <si>
    <t>שפיר הנדס אגח ג- שפיר הנדסה חוצה ישראל צפון בע"מ</t>
  </si>
  <si>
    <t>1178417</t>
  </si>
  <si>
    <t>514892801</t>
  </si>
  <si>
    <t>מתכת ומוצרי בניה</t>
  </si>
  <si>
    <t>שפיר הנדסה  אג"ח א- שפיר הנדסה חוצה ישראל צפון בע"מ</t>
  </si>
  <si>
    <t>1136134</t>
  </si>
  <si>
    <t>שפיר הנדסה אגח ב- שפיר הנדסה חוצה ישראל צפון בע"מ</t>
  </si>
  <si>
    <t>1141951</t>
  </si>
  <si>
    <t>*אזורים אגח 13- אזורים-חברה להשקעות בפתוח ובבנין בע"מ</t>
  </si>
  <si>
    <t>7150410</t>
  </si>
  <si>
    <t>520025990</t>
  </si>
  <si>
    <t>*אזורים סדרה 14- אזורים-חברה להשקעות בפתוח ובבנין בע"מ</t>
  </si>
  <si>
    <t>7150444</t>
  </si>
  <si>
    <t>*אנלייט אנרגיה אגח ג- אנלייט אנרגיה מתחדשת בע"מ</t>
  </si>
  <si>
    <t>7200249</t>
  </si>
  <si>
    <t>520041146</t>
  </si>
  <si>
    <t>*אנרג'יקס אגח א- אנרג'יקס אנרגיות מתחדשות בע"מ</t>
  </si>
  <si>
    <t>1161751</t>
  </si>
  <si>
    <t>513901371</t>
  </si>
  <si>
    <t>*אנרג'יקס ב 0.25%- אנרג'יקס אנרגיות מתחדשות בע"מ</t>
  </si>
  <si>
    <t>1168483</t>
  </si>
  <si>
    <t>*אפריקה מגורים אגח ה- אפריקה ישראל מגורים בע"מ</t>
  </si>
  <si>
    <t>1162825</t>
  </si>
  <si>
    <t>520034760</t>
  </si>
  <si>
    <t>איידיאיי הנפקות התחייבות ה- איי.די.איי. הנפקות (2010) בע"מ</t>
  </si>
  <si>
    <t>1155878</t>
  </si>
  <si>
    <t>514486042</t>
  </si>
  <si>
    <t>אשטרום קב אגח ג- קבוצת אשטרום</t>
  </si>
  <si>
    <t>1140102</t>
  </si>
  <si>
    <t>פתאל אירו אגח א- פתאל נכסים(אירופה)בע"מ</t>
  </si>
  <si>
    <t>1137512</t>
  </si>
  <si>
    <t>515328250</t>
  </si>
  <si>
    <t>פתאל אירו אגח ד- פתאל נכסים(אירופה)בע"מ</t>
  </si>
  <si>
    <t>1168038</t>
  </si>
  <si>
    <t>פתאל אירופה אגח ג- פתאל נכסים(אירופה)בע"מ</t>
  </si>
  <si>
    <t>1141852</t>
  </si>
  <si>
    <t>קרסו נדלן אגח א- קרסו נדלן בע"מ</t>
  </si>
  <si>
    <t>1190008</t>
  </si>
  <si>
    <t>510488190</t>
  </si>
  <si>
    <t>*או.פי.סי  אגח ג- או.פי.סי. אנרגיה בע"מ</t>
  </si>
  <si>
    <t>1180355</t>
  </si>
  <si>
    <t>*פתאל החז  אגח ב- פתאל החזקות 1998 בע"מ</t>
  </si>
  <si>
    <t>1150812</t>
  </si>
  <si>
    <t>*פתאל החזקות אגח ג- פתאל החזקות 1998 בע"מ</t>
  </si>
  <si>
    <t>1161785</t>
  </si>
  <si>
    <t>אקרו אגח א- קבוצת אקרו בע"מ</t>
  </si>
  <si>
    <t>1188572</t>
  </si>
  <si>
    <t>511996803</t>
  </si>
  <si>
    <t>ג'י סיטי אג יז- ג'י סיטי בע"מ</t>
  </si>
  <si>
    <t>1198142</t>
  </si>
  <si>
    <t>קרדן נדלן אגח- קרדן ישראל בע"מ</t>
  </si>
  <si>
    <t>1172725</t>
  </si>
  <si>
    <t>520041005</t>
  </si>
  <si>
    <t>שיכון ובינוי אנרגיה אגח א'- שיכון ובינוי אנרגיה בע"מ</t>
  </si>
  <si>
    <t>1198571</t>
  </si>
  <si>
    <t>510459928</t>
  </si>
  <si>
    <t>*אנלייט אנר אגח ה- אנלייט אנרגיה מתחדשת בע"מ</t>
  </si>
  <si>
    <t>7200116</t>
  </si>
  <si>
    <t>אלומיי אגח ה- אלומיי קפיטל בע"מ</t>
  </si>
  <si>
    <t>1193275</t>
  </si>
  <si>
    <t>520039868</t>
  </si>
  <si>
    <t>אלומיי קפיטל אגח ג- אלומיי קפיטל בע"מ</t>
  </si>
  <si>
    <t>1159375</t>
  </si>
  <si>
    <t>ריט אזורים אג ב- ריט אזורים - ה.פ ליווינג בע"מ</t>
  </si>
  <si>
    <t>1183581</t>
  </si>
  <si>
    <t>516117181</t>
  </si>
  <si>
    <t>*ישראמקו אגח ב- ישראמקו נגב 2 שותפות מוגבלת</t>
  </si>
  <si>
    <t>2320224</t>
  </si>
  <si>
    <t>*ישראמקו נגב 2 א- ישראמקו נגב 2 שותפות מוגבלת</t>
  </si>
  <si>
    <t>2320174</t>
  </si>
  <si>
    <t>אלביט מערכות אגח ג- אלביט בע"מ</t>
  </si>
  <si>
    <t>1178250</t>
  </si>
  <si>
    <t>520043027</t>
  </si>
  <si>
    <t>אלביט מערכות אגח ד- אלביט מערכות בע"מ</t>
  </si>
  <si>
    <t>1178268</t>
  </si>
  <si>
    <t>סה"כ אחר</t>
  </si>
  <si>
    <t>ISRELE 3.75 02/32- חברת החשמל לישראל בע"מ</t>
  </si>
  <si>
    <t>IL0060004004</t>
  </si>
  <si>
    <t>בלומברג</t>
  </si>
  <si>
    <t>BBB+</t>
  </si>
  <si>
    <t>HAPOAL 3.255 01/32- בנק הפועלים בע"מ</t>
  </si>
  <si>
    <t>IL0066204707</t>
  </si>
  <si>
    <t>BBB</t>
  </si>
  <si>
    <t>LUMIIT 3.275 01/31-01/26- בנק לאומי לישראל בע"מ</t>
  </si>
  <si>
    <t>IL0060404899</t>
  </si>
  <si>
    <t>LUMIIT 7.129 07/33- בנק לאומי לישראל בע"מ</t>
  </si>
  <si>
    <t>IL0060406795</t>
  </si>
  <si>
    <t>ICLIT 6 3/8 05/31/38- israel chemicals limited</t>
  </si>
  <si>
    <t>IL0028103310</t>
  </si>
  <si>
    <t>BBB-</t>
  </si>
  <si>
    <t>MZRHIT 3.077 04/31- בנק מזרחי טפחות בע"מ</t>
  </si>
  <si>
    <t>IL0069508369</t>
  </si>
  <si>
    <t>520000522</t>
  </si>
  <si>
    <t>ENOIGA 8.5 30/09/33- אנרג'יאן ישראל פיננס בע"מ</t>
  </si>
  <si>
    <t>IL0011971442</t>
  </si>
  <si>
    <t>516301843</t>
  </si>
  <si>
    <t>Energy</t>
  </si>
  <si>
    <t>BB-</t>
  </si>
  <si>
    <t>TEVA 4.375 2030- טבע תעשיות פרמצבטיות בע"מ</t>
  </si>
  <si>
    <t>XS2406607171</t>
  </si>
  <si>
    <t>520013954</t>
  </si>
  <si>
    <t>פארמה</t>
  </si>
  <si>
    <t>TEVA 7.375 09/29- TEVA PHARMACEUTICALS NE</t>
  </si>
  <si>
    <t>XS2592804434</t>
  </si>
  <si>
    <t>TEVA 8.125 09/31- טבע תעשיות פרמצבטיות בע"מ</t>
  </si>
  <si>
    <t>US88167AAR23</t>
  </si>
  <si>
    <t>ALVGR 4.252 07/52- allianz se-reg</t>
  </si>
  <si>
    <t>DE000A30VJZ6</t>
  </si>
  <si>
    <t>Insurance</t>
  </si>
  <si>
    <t>A+</t>
  </si>
  <si>
    <t>Srenvx 4.5% 09/2044- Cloverie plc swiss reins</t>
  </si>
  <si>
    <t>XS1108784510</t>
  </si>
  <si>
    <t>A</t>
  </si>
  <si>
    <t>ZURNVX 3 04/51- ZURICH FINANCE IRELAND DESIG</t>
  </si>
  <si>
    <t>XS2283177561</t>
  </si>
  <si>
    <t>A2</t>
  </si>
  <si>
    <t>ZURNVX 3.5 05/52- WILLOW NO.2 FOR ZURICH</t>
  </si>
  <si>
    <t>XS2416978190</t>
  </si>
  <si>
    <t>ALVGR 3.2 PERP- ALLIANZ NFJ</t>
  </si>
  <si>
    <t>US018820AB64</t>
  </si>
  <si>
    <t>A3</t>
  </si>
  <si>
    <t>AXASA 4.25 03/43- AXA GLOBAL</t>
  </si>
  <si>
    <t>XS2487052487</t>
  </si>
  <si>
    <t>A-</t>
  </si>
  <si>
    <t>FABSJV 5.875 01/34- Foundry JV Holdco LLC</t>
  </si>
  <si>
    <t>US350930AA10</t>
  </si>
  <si>
    <t>Other</t>
  </si>
  <si>
    <t>SHBASS 4.625 08/32- SVENSKA  HANDELSBANKEN AB</t>
  </si>
  <si>
    <t>XS2523511165</t>
  </si>
  <si>
    <t>Banks</t>
  </si>
  <si>
    <t>ANZ 6.742 12/32- ANZNZ</t>
  </si>
  <si>
    <t>USQ0954PVM14</t>
  </si>
  <si>
    <t>NAB 3.933 08/2034-08/29- NATIONAL AUSTRALIA</t>
  </si>
  <si>
    <t>USG6S94TAB96</t>
  </si>
  <si>
    <t>SCENTRE GROUP 4.75 09/80- SCENTRE GROUP</t>
  </si>
  <si>
    <t>USQ8053LAA28</t>
  </si>
  <si>
    <t>Real Estate</t>
  </si>
  <si>
    <t>SCGAU 5.125 09/2080- SCENTRE GROUP</t>
  </si>
  <si>
    <t>USQ8053LAB01</t>
  </si>
  <si>
    <t>AER 3.3 01/32- AERCAP IRELAND CAPITAL</t>
  </si>
  <si>
    <t>US00774MAX39</t>
  </si>
  <si>
    <t>Capital Goods</t>
  </si>
  <si>
    <t>ASSGEN 5.8 07/32- Assicurazioni generali</t>
  </si>
  <si>
    <t>XS2468223107</t>
  </si>
  <si>
    <t>Baa2</t>
  </si>
  <si>
    <t>C 6.174 05/34- CITIGROUP INC</t>
  </si>
  <si>
    <t>US17327CAR43</t>
  </si>
  <si>
    <t>GM 6.4 01/09/2033- GENERAL MOTORS CORP</t>
  </si>
  <si>
    <t>US37045XED49</t>
  </si>
  <si>
    <t>Automobiles &amp; Components</t>
  </si>
  <si>
    <t>INTNED 4.125 08/33- ING Groep</t>
  </si>
  <si>
    <t>XS2524746687</t>
  </si>
  <si>
    <t>MQGAU 6.798 01/33- MQGAU O</t>
  </si>
  <si>
    <t>USQ568A9SS79</t>
  </si>
  <si>
    <t>Diversified Financials</t>
  </si>
  <si>
    <t>PRU 6 09/52- PRUDENTIAL</t>
  </si>
  <si>
    <t>US744320BK76</t>
  </si>
  <si>
    <t>STLA 6.375 09/32- STLA 6.375 09/32</t>
  </si>
  <si>
    <t>USU85861AE97</t>
  </si>
  <si>
    <t>TD 8.125 10/82- Toronto Dominion Bank</t>
  </si>
  <si>
    <t>US89117F8Z56</t>
  </si>
  <si>
    <t>ACAFP 7.25 PERP- CREDIT AGRICOLE SA</t>
  </si>
  <si>
    <t>FR001400F067</t>
  </si>
  <si>
    <t>BACR 7.119 06/34- BARCLAYS BANK</t>
  </si>
  <si>
    <t>US06738ECH62</t>
  </si>
  <si>
    <t>BCRED 2.625 12/26- BCRED Castle Peak Funding LLC</t>
  </si>
  <si>
    <t>US09261HAD98</t>
  </si>
  <si>
    <t>BCRED 7.05 09/25- BCRED Castle Peak Funding LLC</t>
  </si>
  <si>
    <t>US09261HBA41</t>
  </si>
  <si>
    <t>ENBCN 5.5% 15/07/2017- ENBRIDGE</t>
  </si>
  <si>
    <t>US29250NAS45</t>
  </si>
  <si>
    <t>ENBCN 6 01/27-01/77- ENBRIDGE</t>
  </si>
  <si>
    <t>us29250nan57</t>
  </si>
  <si>
    <t>ENELIM 6.625 PERP- ENELIM 5 1/8 10</t>
  </si>
  <si>
    <t>XS2576550243</t>
  </si>
  <si>
    <t>Utilities</t>
  </si>
  <si>
    <t>FS KKR CAPITAL 4.25 2/25-01/25- FS KKR CAPITAL CORP</t>
  </si>
  <si>
    <t>US30313RAA77</t>
  </si>
  <si>
    <t>FSK 3.125 10/28- FS KKR CAPITAL CORP</t>
  </si>
  <si>
    <t>US302635AK33</t>
  </si>
  <si>
    <t>IBSEM 4.875 PERP- IBSEM 4.875 PERP</t>
  </si>
  <si>
    <t>XS2580221658</t>
  </si>
  <si>
    <t>J 5.9 03/33- J 5.9 03/33</t>
  </si>
  <si>
    <t>US469814AA50</t>
  </si>
  <si>
    <t>Commercial &amp; Professional Services</t>
  </si>
  <si>
    <t>KD 3.15 10/31- KD</t>
  </si>
  <si>
    <t>US50155QAL41</t>
  </si>
  <si>
    <t>Software &amp; Services</t>
  </si>
  <si>
    <t>LKQ 6.25 6/33- LKQ Corporation</t>
  </si>
  <si>
    <t>US501889AE98</t>
  </si>
  <si>
    <t>Consumer Durables &amp; Apparel</t>
  </si>
  <si>
    <t>MTZ 4.5 08/28- MASTEC INC</t>
  </si>
  <si>
    <t>US576323AP42</t>
  </si>
  <si>
    <t>NGLS 4 01/32- NGLS</t>
  </si>
  <si>
    <t>US87612BBU52</t>
  </si>
  <si>
    <t>NGLS 6.875 15/01/29- NGLS</t>
  </si>
  <si>
    <t>US87612BBN10</t>
  </si>
  <si>
    <t>NSANY 7.05 09/15/28 CORP- NISSAN MOTOR CO LTD</t>
  </si>
  <si>
    <t>USU6547TAF76</t>
  </si>
  <si>
    <t>NWG 7.416 06/33- NATWEST GROUP PLC</t>
  </si>
  <si>
    <t>XS2563349765</t>
  </si>
  <si>
    <t>ORCINC 4.7 02/27- ORDH</t>
  </si>
  <si>
    <t>US69120VAF85</t>
  </si>
  <si>
    <t>owl rock 7.95 06/28- OWL ROCK CAPITAL CORP</t>
  </si>
  <si>
    <t>US69120VAR24</t>
  </si>
  <si>
    <t>SEB 6.875 PERP- SKANDINAVISKA ENSKILDA</t>
  </si>
  <si>
    <t>XS2479344561</t>
  </si>
  <si>
    <t>Baa3</t>
  </si>
  <si>
    <t>SRENVX 5.75 08/15/50 08/25- ARGENTUM (SWISS RE LTD)</t>
  </si>
  <si>
    <t>XS1261170515</t>
  </si>
  <si>
    <t>דירוג פנימי</t>
  </si>
  <si>
    <t>SSE PLC 4%- SSE PLC</t>
  </si>
  <si>
    <t>XS2439704318</t>
  </si>
  <si>
    <t>TELIAS 4.625 PREP- TELIA</t>
  </si>
  <si>
    <t>XS2526881532</t>
  </si>
  <si>
    <t>Telecommunication Services</t>
  </si>
  <si>
    <t>VW 4.625 PERP 06/28- Volkswagen intl fin</t>
  </si>
  <si>
    <t>XS1799939027</t>
  </si>
  <si>
    <t>VW 7.875- Volkswagen AG</t>
  </si>
  <si>
    <t>XS2675884733</t>
  </si>
  <si>
    <t>US55903VBC63</t>
  </si>
  <si>
    <t>Media</t>
  </si>
  <si>
    <t>AER 6.5 06/45- AER</t>
  </si>
  <si>
    <t>US00773HAA59</t>
  </si>
  <si>
    <t>BB+</t>
  </si>
  <si>
    <t>AY 4.125 06/28- AYR WELLNESS INC</t>
  </si>
  <si>
    <t>US04916WAA27</t>
  </si>
  <si>
    <t>BAYNGR 3.125 11/79-11/27- BAYNGR</t>
  </si>
  <si>
    <t>XS2077670342</t>
  </si>
  <si>
    <t>Pharmaceuticals &amp; Biotechnology</t>
  </si>
  <si>
    <t>BAYNGR 6.625 09/25/2083- BAYNGR</t>
  </si>
  <si>
    <t>XS2684826014</t>
  </si>
  <si>
    <t>Health Care Equipment &amp; Services</t>
  </si>
  <si>
    <t>BNP 7.75 PERP- BNP Paribas Asset Manag</t>
  </si>
  <si>
    <t>USF1067PAC08</t>
  </si>
  <si>
    <t>Ba1</t>
  </si>
  <si>
    <t>BRITEL 8.375 09/28- British Telecommunications PLC</t>
  </si>
  <si>
    <t>XS2636324274</t>
  </si>
  <si>
    <t>F 6.1 08/32- Ford Motor Company</t>
  </si>
  <si>
    <t>US345370DB39</t>
  </si>
  <si>
    <t>F 6.125 05/15/28- Ford Motor Company</t>
  </si>
  <si>
    <t>XS2623496085</t>
  </si>
  <si>
    <t>F 7.35 11/27- Ford motor credit co LLC</t>
  </si>
  <si>
    <t>US345397C353</t>
  </si>
  <si>
    <t>INTNED 7.5 PERP- Intned</t>
  </si>
  <si>
    <t>XS2585240984</t>
  </si>
  <si>
    <t>MATTEL 3.75 04/29- Mattel Inc</t>
  </si>
  <si>
    <t>US577081BF84</t>
  </si>
  <si>
    <t>NWSA 5.125 02/32- NWSA</t>
  </si>
  <si>
    <t>US65249BAB53</t>
  </si>
  <si>
    <t>RRX 6.4 15/4/2033- RRX 6.4 15/4/2033</t>
  </si>
  <si>
    <t>US758750AF08</t>
  </si>
  <si>
    <t>SWEDA 7.625 PERP- SWEDA 7.625 PERP</t>
  </si>
  <si>
    <t>XS2580715147</t>
  </si>
  <si>
    <t>Trpcn 5.3 3/77- Trpcn</t>
  </si>
  <si>
    <t>US89356BAC28</t>
  </si>
  <si>
    <t>VODAFONE 4.125 06/81- Vodafone Group</t>
  </si>
  <si>
    <t>US92857WBW91</t>
  </si>
  <si>
    <t>VODAFONE 6.5 08/84- Vodafone Group</t>
  </si>
  <si>
    <t>XS2630490717</t>
  </si>
  <si>
    <t>VODAFONE GROUP- Vodafone Group</t>
  </si>
  <si>
    <t>XS1888180640</t>
  </si>
  <si>
    <t>ZFFNGR 5.75 08/26- ZFFNGR 5.75 08/26</t>
  </si>
  <si>
    <t>XS2582404724</t>
  </si>
  <si>
    <t>ZFFNGR 6.125 03/29- ZFFNGR 5.75 08/26</t>
  </si>
  <si>
    <t>XS2681541327</t>
  </si>
  <si>
    <t>ALLISON TRANS 3.75 01/31- allison</t>
  </si>
  <si>
    <t>US019736AG29</t>
  </si>
  <si>
    <t>Ba2</t>
  </si>
  <si>
    <t>ALLISON TRANSM 5.875 06/29- ALLISON TRANSMISSION</t>
  </si>
  <si>
    <t>US019736AF46</t>
  </si>
  <si>
    <t>CHARLES RIVER LAB 4 03/31- CHARLES RIVER LABORATORIES</t>
  </si>
  <si>
    <t>US159864AJ65</t>
  </si>
  <si>
    <t>BB</t>
  </si>
  <si>
    <t>GPK 3.75 02/30- GRAND PEAK</t>
  </si>
  <si>
    <t>US38869AAD90</t>
  </si>
  <si>
    <t>HESM 5.125 06/28- HESS MIDSTREAM PARTNERS LP</t>
  </si>
  <si>
    <t>US428104AA14</t>
  </si>
  <si>
    <t>HILTON DOMESTIC 4 05/31- HILTON DOMESTIC OPERATING</t>
  </si>
  <si>
    <t>US432833AL52</t>
  </si>
  <si>
    <t>Hotels Restaurants &amp; Leisure</t>
  </si>
  <si>
    <t>SOCGEN 7.875 PERP- Societe Generale</t>
  </si>
  <si>
    <t>FR001400F877</t>
  </si>
  <si>
    <t>TELEFO 6.135 PER- TELEFONAKTIEBOL</t>
  </si>
  <si>
    <t>XS2582389156</t>
  </si>
  <si>
    <t>TELEFO 7.125 PERP- TELEFONICA EUROPE BV</t>
  </si>
  <si>
    <t>XS2462605671</t>
  </si>
  <si>
    <t>ASGN 4.625 15/05/2028- ASGN INC</t>
  </si>
  <si>
    <t>US00191UAA07</t>
  </si>
  <si>
    <t>BACR 8.875 15/09/2027- BARCLAYS CAPITAL INC</t>
  </si>
  <si>
    <t>XS2492482828</t>
  </si>
  <si>
    <t>CLH 6.375 02/01/31- CLEAN HARBORS INC</t>
  </si>
  <si>
    <t>US184496AQ03</t>
  </si>
  <si>
    <t>Ba3</t>
  </si>
  <si>
    <t>LLOYDS 8.5 PERP_28- LLOYDS BANKING GROUP PLC</t>
  </si>
  <si>
    <t>XS2575900977</t>
  </si>
  <si>
    <t>LLOYDS 8.500% Perpetual Corp- LLOYDS BANKING GROUP PLC</t>
  </si>
  <si>
    <t>XS2529511722</t>
  </si>
  <si>
    <t>MTCHII 4.125 08/30- MATCH GROUP INC</t>
  </si>
  <si>
    <t>US57665RAL06</t>
  </si>
  <si>
    <t>ATRFIN 2.625 09/27- Atrium Finance PLC</t>
  </si>
  <si>
    <t>XS2294495838</t>
  </si>
  <si>
    <t>B1</t>
  </si>
  <si>
    <t>CCO HOLDINGS 4.75 03/30-09/24- CCO HOLDINGS</t>
  </si>
  <si>
    <t>US1248EPCD32</t>
  </si>
  <si>
    <t>CHTR 7.375 03/31- CCO HOLDINGS</t>
  </si>
  <si>
    <t>US1248EPCT83</t>
  </si>
  <si>
    <t>EDF 5 01/22/49- Electricite DE France SA</t>
  </si>
  <si>
    <t>FR0011697028</t>
  </si>
  <si>
    <t>B+</t>
  </si>
  <si>
    <t>ELECTRICITE DE FRANCE- ELEC DE FRANCE</t>
  </si>
  <si>
    <t>FR0011401728</t>
  </si>
  <si>
    <t>ORGNON 5.125 2031- CLEAN HARBORS INC</t>
  </si>
  <si>
    <t>US68622TAB70</t>
  </si>
  <si>
    <t>ATRSAV 3.625 04/2026- ATRIUM FINANCE ISSUER BV</t>
  </si>
  <si>
    <t>XS2338530467</t>
  </si>
  <si>
    <t>B3</t>
  </si>
  <si>
    <t>סה"כ תל אביב 35</t>
  </si>
  <si>
    <t>*או פי סי אנרגיה- או.פי.סי. אנרגיה בע"מ</t>
  </si>
  <si>
    <t>1141571</t>
  </si>
  <si>
    <t>*אורמת טכנולוגיות- אורמת טכנולגיות אינק</t>
  </si>
  <si>
    <t>1134402</t>
  </si>
  <si>
    <t>880326081</t>
  </si>
  <si>
    <t>*אנלייט אנרגיה- אנלייט אנרגיה מתחדשת בע"מ</t>
  </si>
  <si>
    <t>720011</t>
  </si>
  <si>
    <t>*אנרג'יקס- אנרג'יקס אנרגיות מתחדשות בע"מ</t>
  </si>
  <si>
    <t>1123355</t>
  </si>
  <si>
    <t>הפניקס- הפניקס אחזקות בע"מ</t>
  </si>
  <si>
    <t>767012</t>
  </si>
  <si>
    <t>הראל השקעות- הראל השקעות בביטוח ושרותים פיננסים בע"מ</t>
  </si>
  <si>
    <t>585018</t>
  </si>
  <si>
    <t>אלביט מערכות- אלביט מערכות בע"מ</t>
  </si>
  <si>
    <t>1081124</t>
  </si>
  <si>
    <t>אשטרום קבוצה- קבוצת אשטרום</t>
  </si>
  <si>
    <t>1132315</t>
  </si>
  <si>
    <t>*שיכון ובינוי- שיכון ובינוי בע"מ</t>
  </si>
  <si>
    <t>1081942</t>
  </si>
  <si>
    <t>520036104</t>
  </si>
  <si>
    <t>דיסקונט- בנק דיסקונט לישראל בע"מ</t>
  </si>
  <si>
    <t>691212</t>
  </si>
  <si>
    <t>520007030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</si>
  <si>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</si>
  <si>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</si>
  <si>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</si>
  <si>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</si>
  <si>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</si>
  <si>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</si>
  <si>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בינלאומי 5- הבנק הבינלאומי הראשון לישראל בע"מ</t>
  </si>
  <si>
    <t>593038</t>
  </si>
  <si>
    <t>520029083</t>
  </si>
  <si>
    <t>*אלקטרה- אלקטרה בע"מ</t>
  </si>
  <si>
    <t>739037</t>
  </si>
  <si>
    <t>חברה לישראל- החברה לישראל בע"מ</t>
  </si>
  <si>
    <t>576017</t>
  </si>
  <si>
    <t>520028010</t>
  </si>
  <si>
    <t>אנרג'יאן- Energean plc</t>
  </si>
  <si>
    <t>1155290</t>
  </si>
  <si>
    <t>10758801</t>
  </si>
  <si>
    <t>ניו-מד אנרג'י יהש- ניו-מד אנרג'י- שותפות מוגבלת</t>
  </si>
  <si>
    <t>475020</t>
  </si>
  <si>
    <t>550013098</t>
  </si>
  <si>
    <t>דלק קבוצה- קבוצת דלק בע"מ</t>
  </si>
  <si>
    <t>1084128</t>
  </si>
  <si>
    <t>520044322</t>
  </si>
  <si>
    <t>*איי.סי.אל- איי.סי.אל גרופ בע"מ (דואלי)</t>
  </si>
  <si>
    <t>281014</t>
  </si>
  <si>
    <t>טאואר- טאואר סמיקונדקטור בע"מ</t>
  </si>
  <si>
    <t>1082379</t>
  </si>
  <si>
    <t>520041997</t>
  </si>
  <si>
    <t>מוליכים למחצה</t>
  </si>
  <si>
    <t>*נובה- נובה מכשירי מדידה בע"מ</t>
  </si>
  <si>
    <t>1084557</t>
  </si>
  <si>
    <t>511812463</t>
  </si>
  <si>
    <t>שטראוס- שטראוס גרופ בע"מ</t>
  </si>
  <si>
    <t>746016</t>
  </si>
  <si>
    <t>520003781</t>
  </si>
  <si>
    <t>מזון</t>
  </si>
  <si>
    <t>שפיר הנדסה- שפיר הנדסה חוצה ישראל צפון בע"מ</t>
  </si>
  <si>
    <t>1133875</t>
  </si>
  <si>
    <t>אירפורט סיטי- איירפורט סיטי בע"מ</t>
  </si>
  <si>
    <t>1095835</t>
  </si>
  <si>
    <t>אלוני חץ- אלוני-חץ נכסים והשקעות בע"מ</t>
  </si>
  <si>
    <t>390013</t>
  </si>
  <si>
    <t>520038506</t>
  </si>
  <si>
    <t>אמות- אמות השקעות בע"מ</t>
  </si>
  <si>
    <t>1097278</t>
  </si>
  <si>
    <t>ביג- ביג מרכזי קניות (2004) בע"מ</t>
  </si>
  <si>
    <t>1097260</t>
  </si>
  <si>
    <t>*מבנה  - מבנה נדל"ן (כ.ד)  בע"מ</t>
  </si>
  <si>
    <t>226019</t>
  </si>
  <si>
    <t>*מליסרון- מליסרון בע"מ</t>
  </si>
  <si>
    <t>323014</t>
  </si>
  <si>
    <t>עזריאלי קבוצה- קבוצת עזריאלי בע"מ (לשעבר קנית מימון)</t>
  </si>
  <si>
    <t>1119478</t>
  </si>
  <si>
    <t>טבע- טבע תעשיות פרמצבטיות בע"מ</t>
  </si>
  <si>
    <t>629014</t>
  </si>
  <si>
    <t>נייס- נייס מערכות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</si>
  <si>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</si>
  <si>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</si>
  <si>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</si>
  <si>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</si>
  <si>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</si>
  <si>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דלתא גליל- דלתא-גליל תעשיות בע"מ</t>
  </si>
  <si>
    <t>627034</t>
  </si>
  <si>
    <t>520025602</t>
  </si>
  <si>
    <t>בזן- בתי זקוק לנפט בע"מ</t>
  </si>
  <si>
    <t>2590248</t>
  </si>
  <si>
    <t>משק אנרגיה- משק אנרגיה-אנרגיות מתחדשות בע"מ</t>
  </si>
  <si>
    <t>1166974</t>
  </si>
  <si>
    <t>*פז בית זיקוק אשדוד- פז בית זיקוק לנפט-אשדוד בע"מ</t>
  </si>
  <si>
    <t>1198910</t>
  </si>
  <si>
    <t>513775163</t>
  </si>
  <si>
    <t>*פז נפט- פז חברת הנפט בע"מ</t>
  </si>
  <si>
    <t>1100007</t>
  </si>
  <si>
    <t>שוב אנרגיה- שיכון ובינוי אנרגיה בע"מ</t>
  </si>
  <si>
    <t>1188242</t>
  </si>
  <si>
    <t>*נופר אנרגי- ע.י נופר אנרגי' בע"מ</t>
  </si>
  <si>
    <t>1170877</t>
  </si>
  <si>
    <t>*דוראל אנרגיה- קבוצת דוראל משאבי אנרגיה מתחדשת בעמ</t>
  </si>
  <si>
    <t>1166768</t>
  </si>
  <si>
    <t>515364891</t>
  </si>
  <si>
    <t>מימון ישיר- מימון ישיר מקבוצת ישיר 2006 בע"מ</t>
  </si>
  <si>
    <t>1168186</t>
  </si>
  <si>
    <t>איידיאיי ביטוח- איי.די.איי. חברה לביטוח בע"מ</t>
  </si>
  <si>
    <t>1129501</t>
  </si>
  <si>
    <t>513910703</t>
  </si>
  <si>
    <t>כלל ביטוח- כלל החזקות עסקי ביטוח בע"מ</t>
  </si>
  <si>
    <t>224014</t>
  </si>
  <si>
    <t>מנורה מבטחים החזקות- מנורה מבטחים החזקות בע"מ</t>
  </si>
  <si>
    <t>566018</t>
  </si>
  <si>
    <t>520007469</t>
  </si>
  <si>
    <t>אאורה- אאורה השקעות בע"מ</t>
  </si>
  <si>
    <t>373019</t>
  </si>
  <si>
    <t>520038274</t>
  </si>
  <si>
    <t>*אזורים- אזורים-חברה להשקעות בפתוח ובבנין בע"מ</t>
  </si>
  <si>
    <t>715011</t>
  </si>
  <si>
    <t>*אפריקה מגורים- אפריקה ישראל מגורים בע"מ</t>
  </si>
  <si>
    <t>1097948</t>
  </si>
  <si>
    <t>דניה סיבוס- דניה סיבוס בע"מ</t>
  </si>
  <si>
    <t>1173137</t>
  </si>
  <si>
    <t>512569237</t>
  </si>
  <si>
    <t>*דמרי- י.ח.דמרי בניה ופיתוח בע"מ</t>
  </si>
  <si>
    <t>1090315</t>
  </si>
  <si>
    <t>*ישראל קנדה- ישראל קנדה (ט.ר) בעמ</t>
  </si>
  <si>
    <t>434019</t>
  </si>
  <si>
    <t>520039298</t>
  </si>
  <si>
    <t>*פרשקובסקי- פרשקובסקי השקעות ובניין בע"מ</t>
  </si>
  <si>
    <t>1102128</t>
  </si>
  <si>
    <t>513817817</t>
  </si>
  <si>
    <t>אקרו קבוצה- קבוצת אקרו בע"מ</t>
  </si>
  <si>
    <t>1184902</t>
  </si>
  <si>
    <t>קרסו נדלן- קרסו נדלן בע"מ</t>
  </si>
  <si>
    <t>1187962</t>
  </si>
  <si>
    <t>פיבי- פ.י.ב.י. אחזקות בע"מ</t>
  </si>
  <si>
    <t>763011</t>
  </si>
  <si>
    <t>520029026</t>
  </si>
  <si>
    <t>אקויטל- אקויטל בע"מ</t>
  </si>
  <si>
    <t>755017</t>
  </si>
  <si>
    <t>520030859</t>
  </si>
  <si>
    <t>*ג'נריישן קפיטל- ג'נריישן קפיטל בע"מ</t>
  </si>
  <si>
    <t>1156926</t>
  </si>
  <si>
    <t>*ערד- ערד השקעות ופתוח תעשיה בע"מ</t>
  </si>
  <si>
    <t>731018</t>
  </si>
  <si>
    <t>520025198</t>
  </si>
  <si>
    <t>*ישראמקו יהש- ישראמקו נגב 2 שותפות מוגבלת</t>
  </si>
  <si>
    <t>232017</t>
  </si>
  <si>
    <t>נאוויטס פט יהש- נאוויטס פטרוליום, שותפות מוגבלת</t>
  </si>
  <si>
    <t>1141969</t>
  </si>
  <si>
    <t>550263107</t>
  </si>
  <si>
    <t>*נפטא- נפטא חברה ישראלית לנפט בע"מ</t>
  </si>
  <si>
    <t>643015</t>
  </si>
  <si>
    <t>520020942</t>
  </si>
  <si>
    <t>רציו יהש- רציו חיפושי נפט (1992) - שותפות מוגבלת</t>
  </si>
  <si>
    <t>394015</t>
  </si>
  <si>
    <t>550012777</t>
  </si>
  <si>
    <t>*פלסאון תעשיות- פלסאון תעשיות בע"מ</t>
  </si>
  <si>
    <t>1081603</t>
  </si>
  <si>
    <t>520042912</t>
  </si>
  <si>
    <t>*קמטק- קמטק בע"מ</t>
  </si>
  <si>
    <t>1095264</t>
  </si>
  <si>
    <t>511235434</t>
  </si>
  <si>
    <t>תורפז תעשיות- תורפז תעשיות בעמ</t>
  </si>
  <si>
    <t>1175611</t>
  </si>
  <si>
    <t>514574524</t>
  </si>
  <si>
    <t>*פתאל החזקות- פתאל החזקות 1998 בע"מ</t>
  </si>
  <si>
    <t>1143429</t>
  </si>
  <si>
    <t>דיפלומט- דיפלומט אחזקות בע"מ</t>
  </si>
  <si>
    <t>1173491</t>
  </si>
  <si>
    <t>510400740</t>
  </si>
  <si>
    <t>*סקופ- קבוצת סקופ מתכות בע"מ</t>
  </si>
  <si>
    <t>288019</t>
  </si>
  <si>
    <t>520037425</t>
  </si>
  <si>
    <t>*תדיראן גרופ- תדיראן גרופ בע"מ</t>
  </si>
  <si>
    <t>258012</t>
  </si>
  <si>
    <t>520036732</t>
  </si>
  <si>
    <t>*אינרום- אינרום תעשיות בנייה בע"מ</t>
  </si>
  <si>
    <t>1132356</t>
  </si>
  <si>
    <t>515001659</t>
  </si>
  <si>
    <t>אלקטרה נדלן- אלקטרה נדל"ן בע"מ</t>
  </si>
  <si>
    <t>1094044</t>
  </si>
  <si>
    <t>510607328</t>
  </si>
  <si>
    <t>ארגו פרופרטיז אן. וי- ארגו פרופרטיז אן. וי</t>
  </si>
  <si>
    <t>1175371</t>
  </si>
  <si>
    <t>70252750</t>
  </si>
  <si>
    <t>ג'י סיטי- ג'י סיטי בע"מ</t>
  </si>
  <si>
    <t>126011</t>
  </si>
  <si>
    <t>סאמיט- סאמיט אחזקות נדל"ן בע"מ</t>
  </si>
  <si>
    <t>1081686</t>
  </si>
  <si>
    <t>520043720</t>
  </si>
  <si>
    <t>הכשרה הישוב- חברת הכשרת הישוב בישראל בע"מ</t>
  </si>
  <si>
    <t>612010</t>
  </si>
  <si>
    <t>ישרס- ישרס חברה להשקעות בע"מ</t>
  </si>
  <si>
    <t>613034</t>
  </si>
  <si>
    <t>*מגדלי תיכון- מגדלי הים התיכון</t>
  </si>
  <si>
    <t>1131523</t>
  </si>
  <si>
    <t>512719485</t>
  </si>
  <si>
    <t>*מגה אור- מגה אור החזקות בע"מ</t>
  </si>
  <si>
    <t>1104488</t>
  </si>
  <si>
    <t>מניבים ריט- מניבים קרן הריט החדשה בע"מ</t>
  </si>
  <si>
    <t>1140573</t>
  </si>
  <si>
    <t>*רבוע נדלן- רבוע כחול נדל"ן בע"מ</t>
  </si>
  <si>
    <t>1098565</t>
  </si>
  <si>
    <t>*ריט 1- ריט 1 בע"מ</t>
  </si>
  <si>
    <t>1098920</t>
  </si>
  <si>
    <t>*ורידיס אינווירונמנט- ורידיס אינווירונמנט בע"מ</t>
  </si>
  <si>
    <t>1176387</t>
  </si>
  <si>
    <t>515935807</t>
  </si>
  <si>
    <t>*מיטרוניקס- מיטרוניקס בע"מ</t>
  </si>
  <si>
    <t>1091065</t>
  </si>
  <si>
    <t>511527202</t>
  </si>
  <si>
    <t>רובוטיקה ותלת מימד</t>
  </si>
  <si>
    <t>אלקטרה צריכה- אלקטרה מוצרי צריכה בע"מ</t>
  </si>
  <si>
    <t>5010129</t>
  </si>
  <si>
    <t>520039967</t>
  </si>
  <si>
    <t>*מ. יוחננוף- יוחננוף</t>
  </si>
  <si>
    <t>1161264</t>
  </si>
  <si>
    <t>511344186</t>
  </si>
  <si>
    <t>פוקס- ויזל- פוקס-ויזל בע"מ</t>
  </si>
  <si>
    <t>1087022</t>
  </si>
  <si>
    <t>512157603</t>
  </si>
  <si>
    <t>ריטיילורס- ריטיילורס בע"מ</t>
  </si>
  <si>
    <t>1175488</t>
  </si>
  <si>
    <t>514211457</t>
  </si>
  <si>
    <t>רמי לוי- רשת חנויות רמי לוי שיווק השיקמה 2006 בע"מ</t>
  </si>
  <si>
    <t>1104249</t>
  </si>
  <si>
    <t>513770669</t>
  </si>
  <si>
    <t>*שופרסל- שופר-סל בע"מ</t>
  </si>
  <si>
    <t>777037</t>
  </si>
  <si>
    <t>*וואן טכנולוגיות תוכנה- וואן טכנולוגיות תוכנה(או.אס.טי)בע"מ</t>
  </si>
  <si>
    <t>161018</t>
  </si>
  <si>
    <t>520034695</t>
  </si>
  <si>
    <t>שירותי מידע</t>
  </si>
  <si>
    <t>*חילן- חילן בע"מ</t>
  </si>
  <si>
    <t>1084698</t>
  </si>
  <si>
    <t>520039942</t>
  </si>
  <si>
    <t>*מטריקס- מטריקס אי.טי בע"מ</t>
  </si>
  <si>
    <t>445015</t>
  </si>
  <si>
    <t>520039413</t>
  </si>
  <si>
    <t>*דנאל כא- דנאל (אדיר יהושע) בע"מ</t>
  </si>
  <si>
    <t>314013</t>
  </si>
  <si>
    <t>520037565</t>
  </si>
  <si>
    <t>*נובולוג- נובולוג פארם אפ 1966 בע"מ</t>
  </si>
  <si>
    <t>1140151</t>
  </si>
  <si>
    <t>510475312</t>
  </si>
  <si>
    <t>אלטשולר פיננסים- אלטשולר שחם פיננסים בע"מ</t>
  </si>
  <si>
    <t>1184936</t>
  </si>
  <si>
    <t>516508603</t>
  </si>
  <si>
    <t>ישראכרט- ישראכרט בע"מ</t>
  </si>
  <si>
    <t>1157403</t>
  </si>
  <si>
    <t>510706153</t>
  </si>
  <si>
    <t>נאייקס בעמ- נאייקס בע"מ</t>
  </si>
  <si>
    <t>1175116</t>
  </si>
  <si>
    <t>513639013</t>
  </si>
  <si>
    <t>פריון נטוורק- פריון נטוורק בע"מ לשעבר אינקרדימייל</t>
  </si>
  <si>
    <t>1095819</t>
  </si>
  <si>
    <t>512849498</t>
  </si>
  <si>
    <t>*פרטנר- חברת פרטנר תקשורת בע"מ</t>
  </si>
  <si>
    <t>1083484</t>
  </si>
  <si>
    <t>*סלקום- סלקום ישראל בע"מ</t>
  </si>
  <si>
    <t>1101534</t>
  </si>
  <si>
    <t>סה"כ מניות היתר</t>
  </si>
  <si>
    <t>אקוואריוס מנועים- אקוואריוס מנועים (א.מ) בע"מ</t>
  </si>
  <si>
    <t>1170240</t>
  </si>
  <si>
    <t>515114429</t>
  </si>
  <si>
    <t>אלקטרוניקה ואופטיקה</t>
  </si>
  <si>
    <t>*ארד- ארד בע"מ</t>
  </si>
  <si>
    <t>1091651</t>
  </si>
  <si>
    <t>510007800</t>
  </si>
  <si>
    <t>*אלקטרה פאוור- סופרגז אנרגיה בע"מ</t>
  </si>
  <si>
    <t>1166917</t>
  </si>
  <si>
    <t>516077989</t>
  </si>
  <si>
    <t>אלומיי קפיטל- אלומיי קפיטל בע"מ</t>
  </si>
  <si>
    <t>1082635</t>
  </si>
  <si>
    <t>אקונרג'י- אקונרג'י אנרגיה מתחדשת בע"מ</t>
  </si>
  <si>
    <t>1178334</t>
  </si>
  <si>
    <t>516339777</t>
  </si>
  <si>
    <t>טראלייט- טראלייט בע"מ</t>
  </si>
  <si>
    <t>1180173</t>
  </si>
  <si>
    <t>516414679</t>
  </si>
  <si>
    <t>*סולגרין- סולגרין בע"מ</t>
  </si>
  <si>
    <t>1102235</t>
  </si>
  <si>
    <t>512882747</t>
  </si>
  <si>
    <t>*פנינסולה- קבוצת פנינסולה בע"מ</t>
  </si>
  <si>
    <t>333013</t>
  </si>
  <si>
    <t>520033713</t>
  </si>
  <si>
    <t>קמהדע- קמהדע בע"מ</t>
  </si>
  <si>
    <t>1094119</t>
  </si>
  <si>
    <t>511524605</t>
  </si>
  <si>
    <t>ביוטכנולוגיה</t>
  </si>
  <si>
    <t>*לוינשטין- משולם לוינשטין הנדסה וקבלנות בע"מ</t>
  </si>
  <si>
    <t>573014</t>
  </si>
  <si>
    <t>520033424</t>
  </si>
  <si>
    <t>פלאזה סנטר- פלאזה סנטרס</t>
  </si>
  <si>
    <t>1109917</t>
  </si>
  <si>
    <t>33248324</t>
  </si>
  <si>
    <t>קרדן נדלן יזום- קרדן נדל"ן יזום ופיתוח בע"מ</t>
  </si>
  <si>
    <t>1118447</t>
  </si>
  <si>
    <t>*רימון ( מועמדת)- רימון שירותי ייעוץ וניהול בע"מ</t>
  </si>
  <si>
    <t>1178722</t>
  </si>
  <si>
    <t>512467994</t>
  </si>
  <si>
    <t>*או.אר.טי- או.אר.טי.טכנולוגיות בע"מ</t>
  </si>
  <si>
    <t>1086230</t>
  </si>
  <si>
    <t>513057588</t>
  </si>
  <si>
    <t>השקעות בהי-טק</t>
  </si>
  <si>
    <t>אלרון- אלרון תעשיה אלקטרונית בע"מ</t>
  </si>
  <si>
    <t>749077</t>
  </si>
  <si>
    <t>520028036</t>
  </si>
  <si>
    <t>השקעות במדעי החיים</t>
  </si>
  <si>
    <t>אמיליה פיתוח- אמיליה פיתוח (מ.עו.פ) בע"מ</t>
  </si>
  <si>
    <t>589010</t>
  </si>
  <si>
    <t>520014846</t>
  </si>
  <si>
    <t>*אפקון החזקות- אפקון החזקות בע"מ</t>
  </si>
  <si>
    <t>578013</t>
  </si>
  <si>
    <t>520033473</t>
  </si>
  <si>
    <t>*קיסטון ריט- קיסטון ריט בע"מ</t>
  </si>
  <si>
    <t>1175934</t>
  </si>
  <si>
    <t>515983476</t>
  </si>
  <si>
    <t>*קרדן אן.וי.- קרדן אן.וי.</t>
  </si>
  <si>
    <t>1087949</t>
  </si>
  <si>
    <t>*מספנות ישראל- תעשיות מספנות ישראל בע"מ</t>
  </si>
  <si>
    <t>1168533</t>
  </si>
  <si>
    <t>516084753</t>
  </si>
  <si>
    <t>*תומר אנרגיה- תומר תמלוגי אנרגיה (2012)  בע"מ</t>
  </si>
  <si>
    <t>1129493</t>
  </si>
  <si>
    <t>514837111</t>
  </si>
  <si>
    <t>*אלספק- אלספק הנדסה בע"מ</t>
  </si>
  <si>
    <t>1090364</t>
  </si>
  <si>
    <t>511297541</t>
  </si>
  <si>
    <t>חשמל</t>
  </si>
  <si>
    <t>*גולן פלסטיק- גולן מוצרי פלסטיק בע"מ</t>
  </si>
  <si>
    <t>1091933</t>
  </si>
  <si>
    <t>513029975</t>
  </si>
  <si>
    <t>*גניגר- גניגר מפעלי פלסטיק בע"מ</t>
  </si>
  <si>
    <t>1095892</t>
  </si>
  <si>
    <t>512416991</t>
  </si>
  <si>
    <t>פלסטופיל- חברת פלסטופיל הזורע בע"מ</t>
  </si>
  <si>
    <t>1092840</t>
  </si>
  <si>
    <t>513681247</t>
  </si>
  <si>
    <t>*פולירם- פולירם תעשיות פלסטיק בע"מ</t>
  </si>
  <si>
    <t>1170216</t>
  </si>
  <si>
    <t>515251593</t>
  </si>
  <si>
    <t>*פלרם- פלרם (1990) תעשיות בע"מ</t>
  </si>
  <si>
    <t>644013</t>
  </si>
  <si>
    <t>520039843</t>
  </si>
  <si>
    <t>*רבל- רבל אי.סי.אס. בע"מ</t>
  </si>
  <si>
    <t>1103878</t>
  </si>
  <si>
    <t>513506329</t>
  </si>
  <si>
    <t>*רימוני- רימוני תעשיות בע"מ</t>
  </si>
  <si>
    <t>1080456</t>
  </si>
  <si>
    <t>520041823</t>
  </si>
  <si>
    <t>*רם-און- רם-און השקעות והחזקות (1999) בע"מ</t>
  </si>
  <si>
    <t>1090943</t>
  </si>
  <si>
    <t>512776964</t>
  </si>
  <si>
    <t>*זנלכל- זנלכל בע"מ</t>
  </si>
  <si>
    <t>130013</t>
  </si>
  <si>
    <t>520034208</t>
  </si>
  <si>
    <t>מהדרין- מהדרין בע"מ</t>
  </si>
  <si>
    <t>686014</t>
  </si>
  <si>
    <t>520018482</t>
  </si>
  <si>
    <t>*קרור  1- קרור אחזקות בע"מ</t>
  </si>
  <si>
    <t>621011</t>
  </si>
  <si>
    <t>520001546</t>
  </si>
  <si>
    <t>פלסאנמור- פלסאנמור בע"מ</t>
  </si>
  <si>
    <t>1176700</t>
  </si>
  <si>
    <t>515139129</t>
  </si>
  <si>
    <t>מכשור רפואי</t>
  </si>
  <si>
    <t>ישרוטל- ישרוטל בע"מ</t>
  </si>
  <si>
    <t>1080985</t>
  </si>
  <si>
    <t>520042482</t>
  </si>
  <si>
    <t>אייקון גרופ בעמ- אייקון גרופ בע"מ</t>
  </si>
  <si>
    <t>1182484</t>
  </si>
  <si>
    <t>513955252</t>
  </si>
  <si>
    <t>אילקס מדיקל- אילקס מדיקל בע"מ</t>
  </si>
  <si>
    <t>1080753</t>
  </si>
  <si>
    <t>520042219</t>
  </si>
  <si>
    <t>*ביכורי השדה דרום שיווק- בכורי שדה (אחזקות) בע"מ</t>
  </si>
  <si>
    <t>1172618</t>
  </si>
  <si>
    <t>512402538</t>
  </si>
  <si>
    <t>*מנדלסוןתשת- מנדלסון תשתיות ותעשיות בע"מ</t>
  </si>
  <si>
    <t>1129444</t>
  </si>
  <si>
    <t>513660373</t>
  </si>
  <si>
    <t>*בית שמש- מנועי בית שמש אחזקות (1997) בע"מ</t>
  </si>
  <si>
    <t>1081561</t>
  </si>
  <si>
    <t>520043480</t>
  </si>
  <si>
    <t>קבוצת אקרשטיין- קבוצת אקרשטיין בע"מ</t>
  </si>
  <si>
    <t>1176205</t>
  </si>
  <si>
    <t>512714494</t>
  </si>
  <si>
    <t>*קליל- קליל תעשיות בע"מ</t>
  </si>
  <si>
    <t>797035</t>
  </si>
  <si>
    <t>520032442</t>
  </si>
  <si>
    <t>תדיר גן- תדיר-גן (מוצרים מדוייקים) 1993 בע"מ</t>
  </si>
  <si>
    <t>1090141</t>
  </si>
  <si>
    <t>511870891</t>
  </si>
  <si>
    <t>*אדגר- אדגר השקעות ופיתוח בע"מ</t>
  </si>
  <si>
    <t>1820083</t>
  </si>
  <si>
    <t>520035171</t>
  </si>
  <si>
    <t>ריט אזורים ליווינג- ריט אזורים - ה.פ ליווינג בע"מ</t>
  </si>
  <si>
    <t>1162775</t>
  </si>
  <si>
    <t>*אבגול- אבגול תעשיות 1953 בע"מ</t>
  </si>
  <si>
    <t>1100957</t>
  </si>
  <si>
    <t>510119068</t>
  </si>
  <si>
    <t>עץ, נייר ודפוס</t>
  </si>
  <si>
    <t>*טופ גאם- טופ גאם</t>
  </si>
  <si>
    <t>1179142</t>
  </si>
  <si>
    <t>513561399</t>
  </si>
  <si>
    <t>פודטק</t>
  </si>
  <si>
    <t>אלקטריאון- אלקטריאון וירלס</t>
  </si>
  <si>
    <t>368019</t>
  </si>
  <si>
    <t>520038126</t>
  </si>
  <si>
    <t>*ג'נסל- ג'נסל בע"מ</t>
  </si>
  <si>
    <t>1169689</t>
  </si>
  <si>
    <t>514579887</t>
  </si>
  <si>
    <t>*הום ביוגז- הום ביוגז בע"מ</t>
  </si>
  <si>
    <t>1172204</t>
  </si>
  <si>
    <t>514739325</t>
  </si>
  <si>
    <t>*נוסטרומו- נוסטרומו אנרגיה לימיטד</t>
  </si>
  <si>
    <t>1129451</t>
  </si>
  <si>
    <t>1522277</t>
  </si>
  <si>
    <t>*פינרג'י- פינרג'י בע"מ</t>
  </si>
  <si>
    <t>1172360</t>
  </si>
  <si>
    <t>514354786</t>
  </si>
  <si>
    <t>אקופיה סיינטיפיק- אקופיה סיינטיפיק</t>
  </si>
  <si>
    <t>1169895</t>
  </si>
  <si>
    <t>514856772</t>
  </si>
  <si>
    <t>*הייקון מערכות- הייקון מערכות בע"מ</t>
  </si>
  <si>
    <t>1169945</t>
  </si>
  <si>
    <t>514347160</t>
  </si>
  <si>
    <t>*מאסיבית טכנולוגיות הדפסה תלת מימד- מאסיבית טכנולוגיות הדפסה תלת מימד בע"מ</t>
  </si>
  <si>
    <t>1172972</t>
  </si>
  <si>
    <t>514919810</t>
  </si>
  <si>
    <t>המשביר 365 החזקות בעמ- המשביר 365</t>
  </si>
  <si>
    <t>1104959</t>
  </si>
  <si>
    <t>513389270</t>
  </si>
  <si>
    <t>טרמינל איקס אונליין בעמ- טרמינל איקס אונליין בע"מ</t>
  </si>
  <si>
    <t>1178714</t>
  </si>
  <si>
    <t>515722536</t>
  </si>
  <si>
    <t>מקס סטוק- מקס סטוק בע"מ</t>
  </si>
  <si>
    <t>1168558</t>
  </si>
  <si>
    <t>513618967</t>
  </si>
  <si>
    <t>*אוברסיז- אוברסיז קומרס בע"מ</t>
  </si>
  <si>
    <t>1139617</t>
  </si>
  <si>
    <t>510490071</t>
  </si>
  <si>
    <t>*אוריין- אוריין ש.מ. בע"מ</t>
  </si>
  <si>
    <t>1103506</t>
  </si>
  <si>
    <t>511068256</t>
  </si>
  <si>
    <t>*אמנת- אמנת ניהול ומערכות בע"מ</t>
  </si>
  <si>
    <t>654012</t>
  </si>
  <si>
    <t>520040833</t>
  </si>
  <si>
    <t>*גי וואן- ג'י וואן פתרונות אבטחה בע"מ</t>
  </si>
  <si>
    <t>1156280</t>
  </si>
  <si>
    <t>510095987</t>
  </si>
  <si>
    <t>*הולמס פלייס- הולמס פלייס אינטרנשיונל בע"מ</t>
  </si>
  <si>
    <t>1142587</t>
  </si>
  <si>
    <t>512466723</t>
  </si>
  <si>
    <t>*לודן- לודן חברה להנדסה בע"מ</t>
  </si>
  <si>
    <t>1081439</t>
  </si>
  <si>
    <t>520043381</t>
  </si>
  <si>
    <t>*גלאסבוקס- גלאסבוקס בע"מ</t>
  </si>
  <si>
    <t>1176288</t>
  </si>
  <si>
    <t>514525260</t>
  </si>
  <si>
    <t>*סיפיה וויזן- סיפיה ווז'ן בע"מ</t>
  </si>
  <si>
    <t>1181932</t>
  </si>
  <si>
    <t>513476010</t>
  </si>
  <si>
    <t>*רייזור לאבס- רייזור לאבס בע"מ</t>
  </si>
  <si>
    <t>1172527</t>
  </si>
  <si>
    <t>515369296</t>
  </si>
  <si>
    <t>סה"כ call 001 אופציות</t>
  </si>
  <si>
    <t>Mobileye NV- Mobileye NV</t>
  </si>
  <si>
    <t>nl0010831061</t>
  </si>
  <si>
    <t>NYSE</t>
  </si>
  <si>
    <t>560030876</t>
  </si>
  <si>
    <t>Kornit Digital ltd- קורנית דיגיטל בע"מ</t>
  </si>
  <si>
    <t>IL0011216723</t>
  </si>
  <si>
    <t>NASDAQ</t>
  </si>
  <si>
    <t>513195420</t>
  </si>
  <si>
    <t>FIVERR INTERNATIONAL LTD- פייבר אינטרנשיונל בע"מ</t>
  </si>
  <si>
    <t>IL0011582033</t>
  </si>
  <si>
    <t>514440874</t>
  </si>
  <si>
    <t>*Ormat Technologies MG- אורמת טכנולגיות אינק</t>
  </si>
  <si>
    <t>US6866881021</t>
  </si>
  <si>
    <t>INMODE LTD- אינמוד בע"מ</t>
  </si>
  <si>
    <t>IL0011595993</t>
  </si>
  <si>
    <t>514073618</t>
  </si>
  <si>
    <t>SOL-GEL TECHNOL- SOL GEL TECHNOLOGIES</t>
  </si>
  <si>
    <t>IL0011417206</t>
  </si>
  <si>
    <t>512544693</t>
  </si>
  <si>
    <t>UROGEN PHARMA LTD- יורוג'ן פארמה בעמ</t>
  </si>
  <si>
    <t>IL0011407140</t>
  </si>
  <si>
    <t>513537621</t>
  </si>
  <si>
    <t>GLOBAL-E ONLINE LTD- גלובל -אי אונליין בע"מ</t>
  </si>
  <si>
    <t>IL0011741688</t>
  </si>
  <si>
    <t>514889534</t>
  </si>
  <si>
    <t>Retailing</t>
  </si>
  <si>
    <t>SOLAREDGE TECHNOLOGI- סולראדג' טכנולוגיות בע"מ</t>
  </si>
  <si>
    <t>US83417M1045</t>
  </si>
  <si>
    <t>513865329</t>
  </si>
  <si>
    <t>Semiconductors &amp; Semiconductor Equipment</t>
  </si>
  <si>
    <t>*CAMTEK- קמטק בע"מ</t>
  </si>
  <si>
    <t>IL0010952641</t>
  </si>
  <si>
    <t>JFROG Ltd- JFROG LTD</t>
  </si>
  <si>
    <t>IL0011684185</t>
  </si>
  <si>
    <t>514130491</t>
  </si>
  <si>
    <t>MONDAY.COM LTD- MONDAY.COM LTD</t>
  </si>
  <si>
    <t>IL0011762130</t>
  </si>
  <si>
    <t>514025428</t>
  </si>
  <si>
    <t>RISKIFIED- Riskified Ltd</t>
  </si>
  <si>
    <t>IL0011786493</t>
  </si>
  <si>
    <t>514844117</t>
  </si>
  <si>
    <t>SIMILARWEB LTD- similarweb ltd</t>
  </si>
  <si>
    <t>IL0011751653</t>
  </si>
  <si>
    <t>514244714</t>
  </si>
  <si>
    <t>SPLITIT PAYMENTS- SPLITIT PAYMENTS</t>
  </si>
  <si>
    <t>IL0011570806</t>
  </si>
  <si>
    <t>514193291</t>
  </si>
  <si>
    <t>Verint Systems Inc- VERINT SYSTEMS</t>
  </si>
  <si>
    <t>US92343X1000</t>
  </si>
  <si>
    <t>10467</t>
  </si>
  <si>
    <t>Wix.Com Ltd- וויקס.קום בע"מ</t>
  </si>
  <si>
    <t>IL0011301780</t>
  </si>
  <si>
    <t>513881177</t>
  </si>
  <si>
    <t>CYBERARK SOFTWAR- סייברארק תוכנה בע"מ</t>
  </si>
  <si>
    <t>il0011334468</t>
  </si>
  <si>
    <t>512291642</t>
  </si>
  <si>
    <t>Check Point Software- צ'ק פוינט</t>
  </si>
  <si>
    <t>IL0010824113</t>
  </si>
  <si>
    <t>520042821</t>
  </si>
  <si>
    <t>ARBE ROBOTICS- ARBE ROBOTICS</t>
  </si>
  <si>
    <t>IL0011796625</t>
  </si>
  <si>
    <t>515333128</t>
  </si>
  <si>
    <t>Technology Hardware &amp; Equipment</t>
  </si>
  <si>
    <t>INNOVIZ TECHNOLOGIES LTD- INNOVIZ TECHNOLOGIES KTS 8097</t>
  </si>
  <si>
    <t>IL0011745804</t>
  </si>
  <si>
    <t>515382422</t>
  </si>
  <si>
    <t>Stratasys- Stratasys Ltd</t>
  </si>
  <si>
    <t>IL0011267213</t>
  </si>
  <si>
    <t>512607698</t>
  </si>
  <si>
    <t>ZIM US Equity- צים שירותי ספנות משולבים בע"מ</t>
  </si>
  <si>
    <t>IL0065100930</t>
  </si>
  <si>
    <t>520015041</t>
  </si>
  <si>
    <t>Transportation</t>
  </si>
  <si>
    <t>ELBIT SYSTEMS LTD- אלביט מערכות בע"מ</t>
  </si>
  <si>
    <t>IL0010811243</t>
  </si>
  <si>
    <t>Tower semiconductor- טאואר סמיקונדקטור בע"מ</t>
  </si>
  <si>
    <t>IL0010823792</t>
  </si>
  <si>
    <t>*Nova measuring inst- נובה מכשירי מדידה בע"מ</t>
  </si>
  <si>
    <t>IL0010845571</t>
  </si>
  <si>
    <t>PAYONEER GLOBAL INC- PAYONEER GLOBAL</t>
  </si>
  <si>
    <t>US70451X1046</t>
  </si>
  <si>
    <t>90240</t>
  </si>
  <si>
    <t>Teva Pharm- טבע תעשיות פרמצבטיות בע"מ</t>
  </si>
  <si>
    <t>US8816242098</t>
  </si>
  <si>
    <t>*BRENMILLER ENERGY LTD- ברנמילר אנרג'י בע"מ</t>
  </si>
  <si>
    <t>IL0011415309</t>
  </si>
  <si>
    <t>514720374</t>
  </si>
  <si>
    <t>Nice Sys Adr- נייס מערכות בע"מ</t>
  </si>
  <si>
    <t>US6536561086</t>
  </si>
  <si>
    <t>Perion networks ltd- פריון נטוורק בע"מ לשעבר אינקרדימייל</t>
  </si>
  <si>
    <t>IL0010958192</t>
  </si>
  <si>
    <t>TESLA INC- TESLA MOTORS INC</t>
  </si>
  <si>
    <t>US88160R1014</t>
  </si>
  <si>
    <t>Bank amer crop- Bank of America</t>
  </si>
  <si>
    <t>US0605051046</t>
  </si>
  <si>
    <t>JPmorgan Chase- JP MORGAN ASSET MANAGEMENT</t>
  </si>
  <si>
    <t>US46625H1005</t>
  </si>
  <si>
    <t>AGCO CORP- AGCO CORP</t>
  </si>
  <si>
    <t>US0010841023</t>
  </si>
  <si>
    <t>AIRBUS GROUP NV- AIRBUS GROUP</t>
  </si>
  <si>
    <t>NL0000235190</t>
  </si>
  <si>
    <t>Boeing com- BOEING CO</t>
  </si>
  <si>
    <t>US0970231058</t>
  </si>
  <si>
    <t>EIFFAGE- EIFFAGE</t>
  </si>
  <si>
    <t>FR0000130452</t>
  </si>
  <si>
    <t>VINCI SA- VINCI SA</t>
  </si>
  <si>
    <t>FR0000125486</t>
  </si>
  <si>
    <t>CIE FINAN RICHEMONT- CIELBZ</t>
  </si>
  <si>
    <t>CH0210483332</t>
  </si>
  <si>
    <t>D.R horton inc- D.R Horton inc</t>
  </si>
  <si>
    <t>US23331A1097</t>
  </si>
  <si>
    <t>LENNAR CORP-A- LENNAR CORP</t>
  </si>
  <si>
    <t>US5260571048</t>
  </si>
  <si>
    <t>Lvmh Moet Hennessy Louis Vui- Lvmh Moet Hennessy Louis Vui</t>
  </si>
  <si>
    <t>FR0000121014</t>
  </si>
  <si>
    <t>Berkshire Hathaway INC-CL A- BERKSHIRE HATHAWAY FIN</t>
  </si>
  <si>
    <t>US0846701086</t>
  </si>
  <si>
    <t>BLACKROCK INC- BlackRock  Asset Managment</t>
  </si>
  <si>
    <t>US09247X1019</t>
  </si>
  <si>
    <t>BYTE ACQUISITION- BYTE ACQUISITION CORP</t>
  </si>
  <si>
    <t>KYG1R25Q1216</t>
  </si>
  <si>
    <t>Goldman Sachs- GOLDMAN SACHS GROUP INC</t>
  </si>
  <si>
    <t>US38141G1040</t>
  </si>
  <si>
    <t>MORGAN STANLEY- MORGAN STANLEY</t>
  </si>
  <si>
    <t>US6174464486</t>
  </si>
  <si>
    <t>ENERGEAN OIL- Energean plc</t>
  </si>
  <si>
    <t>GB00BG12Y042</t>
  </si>
  <si>
    <t>LSE</t>
  </si>
  <si>
    <t>*ENLIGHT- אנלייט אנרגיה מתחדשת בע"מ</t>
  </si>
  <si>
    <t>IL0007200111</t>
  </si>
  <si>
    <t>COSTCO WHOLESALE- COSTCO WHOLESAL</t>
  </si>
  <si>
    <t>US9113121068</t>
  </si>
  <si>
    <t>Food &amp; Staples Retailing</t>
  </si>
  <si>
    <t>TALKSPACE INC US- TALKSPACE INC</t>
  </si>
  <si>
    <t>US87427V1035</t>
  </si>
  <si>
    <t>ALPHABET-C- ALPHABET INC</t>
  </si>
  <si>
    <t>US02079K1079</t>
  </si>
  <si>
    <t>Taboola- Innovid Corp</t>
  </si>
  <si>
    <t>KYG493921061</t>
  </si>
  <si>
    <t>META PLATFORMS- Meta Platforms Inc</t>
  </si>
  <si>
    <t>US30303M1027</t>
  </si>
  <si>
    <t>Netflix Inc- Netflix Inc</t>
  </si>
  <si>
    <t>US64110L1061</t>
  </si>
  <si>
    <t>Pfizer inc- PFIZER INC</t>
  </si>
  <si>
    <t>US7170811035</t>
  </si>
  <si>
    <t>AROUNDTOWN SA- Aroundtown property</t>
  </si>
  <si>
    <t>LU1673108939</t>
  </si>
  <si>
    <t>FWB</t>
  </si>
  <si>
    <t>Amazon inc- amazon.com</t>
  </si>
  <si>
    <t>US0231351067</t>
  </si>
  <si>
    <t>APPLIED MATERIALS INC- APPLIED MATERIALS</t>
  </si>
  <si>
    <t>US0382221051</t>
  </si>
  <si>
    <t>ASML_ASML HOLDING NV-NY REG- ASML HOLDING NV-NY</t>
  </si>
  <si>
    <t>NL0010273215</t>
  </si>
  <si>
    <t>EURONEXT</t>
  </si>
  <si>
    <t>BROADCOM LTD- Broadcom Inc</t>
  </si>
  <si>
    <t>US11135F1012</t>
  </si>
  <si>
    <t>Nvidia crop- NVIDIA CORP</t>
  </si>
  <si>
    <t>US67066G1040</t>
  </si>
  <si>
    <t>TAIWAN SEMICONDUCTOR- TAIWAN Semiconductor</t>
  </si>
  <si>
    <t>US8740391003</t>
  </si>
  <si>
    <t>ADOBE INC- Adobe Inc</t>
  </si>
  <si>
    <t>US00724F1012</t>
  </si>
  <si>
    <t>CROWDSTRIKE HOLDINGS INC -A- CROWDSTRIKE</t>
  </si>
  <si>
    <t>US22788C1053</t>
  </si>
  <si>
    <t>DYNATRACE INC- DYNATRACE INC</t>
  </si>
  <si>
    <t>US2681501092</t>
  </si>
  <si>
    <t>FORTINET- Fortinet Inc</t>
  </si>
  <si>
    <t>US34959E1091</t>
  </si>
  <si>
    <t>Mastercard inc-cla- MASTERCARD INC</t>
  </si>
  <si>
    <t>US57636Q1040</t>
  </si>
  <si>
    <t>Microsoft crop- MICROSOFT CORP</t>
  </si>
  <si>
    <t>US5949181045</t>
  </si>
  <si>
    <t>Palo alto networks- Palo alto networks inc</t>
  </si>
  <si>
    <t>US6974351057</t>
  </si>
  <si>
    <t>SENTINELONE INC -CLASS A- SentinelOne Inc</t>
  </si>
  <si>
    <t>US81730H1095</t>
  </si>
  <si>
    <t>VISA inc-class a- VISA  Inc - CLASS  A</t>
  </si>
  <si>
    <t>US92826C8394</t>
  </si>
  <si>
    <t>NETAPP INC- NetApp inc</t>
  </si>
  <si>
    <t>US64110D1046</t>
  </si>
  <si>
    <t>PURE STORAGE INC- CLASS A- PURE STORAGE</t>
  </si>
  <si>
    <t>US74624M1027</t>
  </si>
  <si>
    <t>SAMSUNG ELECTR-GDR REG- Samsung Electronics co ltd</t>
  </si>
  <si>
    <t>US7960508882</t>
  </si>
  <si>
    <t>DATADOG INC- CLASS A- DATADOG INC-A</t>
  </si>
  <si>
    <t>US23804L1035</t>
  </si>
  <si>
    <t>סה"כ שמחקות מדדי מניות בישראל</t>
  </si>
  <si>
    <t>הראל סל תא 90- הראל קרנות נאמנות בע"מ</t>
  </si>
  <si>
    <t>1148931</t>
  </si>
  <si>
    <t>511776783</t>
  </si>
  <si>
    <t>מניות</t>
  </si>
  <si>
    <t>הראל סל תא בנקים- הראל קרנות נאמנות בע"מ</t>
  </si>
  <si>
    <t>1148949</t>
  </si>
  <si>
    <t>הראל קרן סל תא 125- הראל קרנות נאמנות בע"מ</t>
  </si>
  <si>
    <t>1148899</t>
  </si>
  <si>
    <t>תכלית סל (40) תא -ביטוח- מיטב תכלית קרנות נאמנות בע"מ</t>
  </si>
  <si>
    <t>1197698</t>
  </si>
  <si>
    <t>513534974</t>
  </si>
  <si>
    <t>תכלית סל תא 90- מיטב תכלית קרנות נאמנות בע"מ</t>
  </si>
  <si>
    <t>1143783</t>
  </si>
  <si>
    <t>תכלית סל תא בנקים- מיטב תכלית קרנות נאמנות בע"מ</t>
  </si>
  <si>
    <t>1143726</t>
  </si>
  <si>
    <t>תכלית קרן סל תא 125- מיטב תכלית קרנות נאמנות בע"מ</t>
  </si>
  <si>
    <t>1143718</t>
  </si>
  <si>
    <t>תכלית קרן סל תא 35- מיטב תכלית קרנות נאמנות בע"מ</t>
  </si>
  <si>
    <t>1143700</t>
  </si>
  <si>
    <t>פסגות ת"א בנקים- פסגות קרנות נאמנות בע"מ</t>
  </si>
  <si>
    <t>1148774</t>
  </si>
  <si>
    <t>513765339</t>
  </si>
  <si>
    <t>קסם ETF תא בנקים- קסם קרנות נאמנות בע"מ</t>
  </si>
  <si>
    <t>1146430</t>
  </si>
  <si>
    <t>510938608</t>
  </si>
  <si>
    <t>קסם קרן סל תא 125- קסם קרנות נאמנות בע"מ</t>
  </si>
  <si>
    <t>1146356</t>
  </si>
  <si>
    <t>קסם תא 35- קסם קרנות נאמנות בע"מ</t>
  </si>
  <si>
    <t>1146570</t>
  </si>
  <si>
    <t>קסם תא 90- קסם קרנות נאמנות בע"מ</t>
  </si>
  <si>
    <t>1146331</t>
  </si>
  <si>
    <t>סה"כ שמחקות מדדי מניות בחו"ל</t>
  </si>
  <si>
    <t>סה"כ שמחקות מדדים אחרים בישראל</t>
  </si>
  <si>
    <t>הראל סל (00) תל בונד תשואות- הראל קרנות נאמנות בע"מ</t>
  </si>
  <si>
    <t>1150622</t>
  </si>
  <si>
    <t>אג"ח</t>
  </si>
  <si>
    <t>הראל סל תל בונד 60- הראל קרנות נאמנות בע"מ</t>
  </si>
  <si>
    <t>1150473</t>
  </si>
  <si>
    <t>תכלית סל תלבונד תשו- מיטב תכלית קרנות נאמנות בע"מ</t>
  </si>
  <si>
    <t>1145259</t>
  </si>
  <si>
    <t>קסם קרן סל תל בונד תשואות- קסם קרנות נאמנות בע"מ</t>
  </si>
  <si>
    <t>1146950</t>
  </si>
  <si>
    <t>סה"כ שמחקות מדדים אחרים בחו"ל</t>
  </si>
  <si>
    <t>סה"כ short</t>
  </si>
  <si>
    <t>סה"כ שמחקות מדדי מניות</t>
  </si>
  <si>
    <t>AMUNDI INDEX MSCI E- Amundi etf</t>
  </si>
  <si>
    <t>LU1437017350</t>
  </si>
  <si>
    <t>AMUNDI MSCI EM MKT 2- Amundi etf</t>
  </si>
  <si>
    <t>LU2573967036</t>
  </si>
  <si>
    <t>GVI_Ishares  S&amp;P North Am- BlackRock  Asset Managment</t>
  </si>
  <si>
    <t>US4642875151</t>
  </si>
  <si>
    <t>ISH MSCI USA ESG EHNCD USD-D- BlackRock  Asset Managment</t>
  </si>
  <si>
    <t>IE00BHZPJ890</t>
  </si>
  <si>
    <t>ISH S&amp;P HLTH CR- BlackRock  Asset Managment</t>
  </si>
  <si>
    <t>IE00B43HR379</t>
  </si>
  <si>
    <t>ISHARES CORE MSCI CH IND ETF- BlackRock  Asset Managment</t>
  </si>
  <si>
    <t>HK2801040828</t>
  </si>
  <si>
    <t>HKSE</t>
  </si>
  <si>
    <t>ISHARES MSCI BRAZIL UCITS DE- BlackRock  Asset Managment</t>
  </si>
  <si>
    <t>DE000A0Q4R85</t>
  </si>
  <si>
    <t>ISHARES MSCI EM ESG ENHANCED UCITS ETF- BlackRock  Asset Managment</t>
  </si>
  <si>
    <t>IE00BHZPJ122</t>
  </si>
  <si>
    <t>ISHARES MSCI EMERGING MARKET UCITS- BlackRock  Asset Managment</t>
  </si>
  <si>
    <t>IE00B0M63177</t>
  </si>
  <si>
    <t>ISHARES MSCI EUROPE ESG EHNCD- BlackRock  Asset Managment</t>
  </si>
  <si>
    <t>IE00BHZPJ783</t>
  </si>
  <si>
    <t>ISHARES S&amp;P500 SWAP UCITS- BlackRock  Asset Managment</t>
  </si>
  <si>
    <t>IE00BMTX1Y45</t>
  </si>
  <si>
    <t>ISHARES US MEDICAL DEVICES A- BlackRock  Asset Managment</t>
  </si>
  <si>
    <t>IE00BMX0DF60</t>
  </si>
  <si>
    <t>ISHARES-IND G&amp;S- BlackRock  Asset Managment</t>
  </si>
  <si>
    <t>DE000A0H08J9</t>
  </si>
  <si>
    <t>ISHR MSCI EUR-I- BlackRock  Asset Managment</t>
  </si>
  <si>
    <t>IE00B1YZSC51</t>
  </si>
  <si>
    <t>COMM SERV SELECT- COMM SERV SELECT</t>
  </si>
  <si>
    <t>US81369Y8527</t>
  </si>
  <si>
    <t>Consumer staples- CONSUMER STAPLES</t>
  </si>
  <si>
    <t>US81369Y3080</t>
  </si>
  <si>
    <t>HORIZON S&amp;P/TSX 60- GLOBAL HORIZON</t>
  </si>
  <si>
    <t>CA44049A1241</t>
  </si>
  <si>
    <t>HSBC MSCI EMERGING MARKETS- HSBC BANK PLC</t>
  </si>
  <si>
    <t>IE00B5SSQT16</t>
  </si>
  <si>
    <t>*INVESCO MSCI EMERGING MKTS- Invesco investment management limited</t>
  </si>
  <si>
    <t>IE00B3DWVS88</t>
  </si>
  <si>
    <t>INVESCO S&amp;P500 ESG ACC- Invesco investment management limited</t>
  </si>
  <si>
    <t>IE00BKS7L097</t>
  </si>
  <si>
    <t>SOURCE S&amp;P 500 UCITS ETF- Invesco investment management limited</t>
  </si>
  <si>
    <t>IE00B3YCGJ38</t>
  </si>
  <si>
    <t>LYX CORE EURSTX600 גר- LYXOR ETF</t>
  </si>
  <si>
    <t>LU0908500753</t>
  </si>
  <si>
    <t>Lyxor etf basic rs- LYXOR ETF</t>
  </si>
  <si>
    <t>lu1834983550</t>
  </si>
  <si>
    <t>LYXOR ETF DJ STX BANK- LYXOR ETF</t>
  </si>
  <si>
    <t>FR0010345371</t>
  </si>
  <si>
    <t>NOMURA ETF- Nomura asset management</t>
  </si>
  <si>
    <t>JP3027630007</t>
  </si>
  <si>
    <t>TSE</t>
  </si>
  <si>
    <t>SPDR EUR ENERGY- Spider</t>
  </si>
  <si>
    <t>IE00BKWQ0F09</t>
  </si>
  <si>
    <t>Consumer discretionary etf- State Street Corp</t>
  </si>
  <si>
    <t>US81369Y4070</t>
  </si>
  <si>
    <t>Energy s.sector spdr- State Street Corp</t>
  </si>
  <si>
    <t>US81369Y5069</t>
  </si>
  <si>
    <t>FIN sel sector spdr- State Street Corp</t>
  </si>
  <si>
    <t>US81369Y6059</t>
  </si>
  <si>
    <t>Industrail select- State Street Corp</t>
  </si>
  <si>
    <t>US81369Y7040</t>
  </si>
  <si>
    <t>SPDR EMERGING MARKETS- State Street Corp</t>
  </si>
  <si>
    <t>IE00B469F816</t>
  </si>
  <si>
    <t>SPDR EUROPE HEALTH- State Street Corp</t>
  </si>
  <si>
    <t>IE00BKWQ0H23</t>
  </si>
  <si>
    <t>SPDR MSCI EUROPE CON- State Street Corp</t>
  </si>
  <si>
    <t>IE00BKWQ0D84</t>
  </si>
  <si>
    <t>Spdr s&amp;p biotech etf- State Street Corp</t>
  </si>
  <si>
    <t>US78464A8707</t>
  </si>
  <si>
    <t>SPDR S&amp;P US ENERGY SELECT- State Street Corp</t>
  </si>
  <si>
    <t>IE00BWBXM492</t>
  </si>
  <si>
    <t>TECHNOLOGY SELECT SECT SPDR- State Street Corp</t>
  </si>
  <si>
    <t>US81369Y8030</t>
  </si>
  <si>
    <t>VANECK SEMICONDUCTOR ETF- Van Eck ETF</t>
  </si>
  <si>
    <t>US57060U2336</t>
  </si>
  <si>
    <t>Vanguard aust share- Vanguard Group</t>
  </si>
  <si>
    <t>AU000000VAS1</t>
  </si>
  <si>
    <t>סה"כ שמחקות מדדים אחרים</t>
  </si>
  <si>
    <t>Ishares markit iboxx $ hy- BlackRock  Asset Managment</t>
  </si>
  <si>
    <t>IE00B4PY7Y77</t>
  </si>
  <si>
    <t>סה"כ אג"ח ממשלתי</t>
  </si>
  <si>
    <t>סה"כ אגח קונצרני</t>
  </si>
  <si>
    <t>LION VII EUR- M&amp;G Investments</t>
  </si>
  <si>
    <t>IE00B62G6V03</t>
  </si>
  <si>
    <t>AMUNDI PLANET- Amundi etf</t>
  </si>
  <si>
    <t>LU1688575437</t>
  </si>
  <si>
    <t>NOMURA-US HIGH YLD BD-I USD- Nomura asset management</t>
  </si>
  <si>
    <t>IE00B3RW8498</t>
  </si>
  <si>
    <t>LION III EUR C3 ACC- M&amp;G Investments</t>
  </si>
  <si>
    <t>IE00B804LV55</t>
  </si>
  <si>
    <t>B</t>
  </si>
  <si>
    <t>MONEDA LATAM CORP DEBI- MONEDA LATAM CORP DEBI</t>
  </si>
  <si>
    <t>KYG620101306</t>
  </si>
  <si>
    <t>B-</t>
  </si>
  <si>
    <t>REAL ESTATE CRED- Real Estate Credit Investments Pcc ltd</t>
  </si>
  <si>
    <t>GB00B0HW5366</t>
  </si>
  <si>
    <t>Cheyne Real Estate Debt Fund C- Cheyn Capital</t>
  </si>
  <si>
    <t>KYG210181668</t>
  </si>
  <si>
    <t>*AWI-ASH WO INDIA OPP FD-DUSD- White Oak</t>
  </si>
  <si>
    <t>IE00BH3N4915</t>
  </si>
  <si>
    <t>GS INDIA EQ IUSDA- goldman sachs</t>
  </si>
  <si>
    <t>LU0333811072</t>
  </si>
  <si>
    <t>VANGUARD-EMR MK ST IN-USD PL- Vanguard Group</t>
  </si>
  <si>
    <t>IE00BFPM9H50</t>
  </si>
  <si>
    <t>ISE</t>
  </si>
  <si>
    <t>סה"כ כתבי אופציות בישראל</t>
  </si>
  <si>
    <t>מניבים ריט אפ 4- מניבים קרן הריט החדשה בע"מ</t>
  </si>
  <si>
    <t>1199322</t>
  </si>
  <si>
    <t>*סיפיה אופציה 1- סיפיה ווז'ן בע"מ</t>
  </si>
  <si>
    <t>1182005</t>
  </si>
  <si>
    <t>סה"כ כתבי אופציה בחו"ל</t>
  </si>
  <si>
    <t>BYTE ACQUISITION CORP- BYTE ACQUISITION CORP</t>
  </si>
  <si>
    <t>KYG1R25Q1133</t>
  </si>
  <si>
    <t>INNOVID EQY WARRANT- Innovid Corp</t>
  </si>
  <si>
    <t>US4576791168</t>
  </si>
  <si>
    <t>סה"כ מדדים כולל מניות</t>
  </si>
  <si>
    <t>BC 3460 NOV 2023</t>
  </si>
  <si>
    <t>84573880</t>
  </si>
  <si>
    <t>BP 3460 NOV 2023</t>
  </si>
  <si>
    <t>84574946</t>
  </si>
  <si>
    <t>BZC 420.00 NOV 2023</t>
  </si>
  <si>
    <t>84590926</t>
  </si>
  <si>
    <t>BZP 420.00 NOV 2023</t>
  </si>
  <si>
    <t>84591189</t>
  </si>
  <si>
    <t>סה"כ ש"ח/מט"ח</t>
  </si>
  <si>
    <t>סה"כ ריבית</t>
  </si>
  <si>
    <t>SPXW 12/29/23 P4000</t>
  </si>
  <si>
    <t>1095727</t>
  </si>
  <si>
    <t>SPXW 12/29/23 P4400</t>
  </si>
  <si>
    <t>1095725</t>
  </si>
  <si>
    <t>KWEB US 11/17/23 C33- אופציות על מדדים בחו"ל</t>
  </si>
  <si>
    <t>1031429</t>
  </si>
  <si>
    <t>סה"כ מטבע</t>
  </si>
  <si>
    <t>סה"כ סחורות</t>
  </si>
  <si>
    <t>MSCI EMGMKT DEC23</t>
  </si>
  <si>
    <t>1096194</t>
  </si>
  <si>
    <t>NASDAQ 100 DEC23</t>
  </si>
  <si>
    <t>1096198</t>
  </si>
  <si>
    <t>S&amp;P500 EMINI FUT DEC23</t>
  </si>
  <si>
    <t>1091010</t>
  </si>
  <si>
    <t>TOPIX FUTR DEC23</t>
  </si>
  <si>
    <t>1103437</t>
  </si>
  <si>
    <t>US 10YR ULTRA FUT DEC23- חוזים עתידיים בחול</t>
  </si>
  <si>
    <t>1038930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</si>
  <si>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</si>
  <si>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</si>
  <si>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</si>
  <si>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</si>
  <si>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</si>
  <si>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</si>
  <si>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</si>
  <si>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</si>
  <si>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</si>
  <si>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</si>
  <si>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</si>
  <si>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</si>
  <si>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</si>
  <si>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</si>
  <si>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אלביט מערכות נעמ1-OTC- אלביט מערכות בע"מ</t>
  </si>
  <si>
    <t>714000289</t>
  </si>
  <si>
    <t>סה"כ תעודות חוב מסחריות של חברות ישראליות</t>
  </si>
  <si>
    <t>סה"כ תעודות חוב מסחריות של חברות זרות</t>
  </si>
  <si>
    <t>מקורות אגח 6 רמ- מקורות חברת מים בע"מ</t>
  </si>
  <si>
    <t>1100908</t>
  </si>
  <si>
    <t>מקורות אגח 8 רמ- מקורות חברת מים בע"מ</t>
  </si>
  <si>
    <t>1124346</t>
  </si>
  <si>
    <t>רפאל אגח ג- רפאל-רשות לפיתוח אמצעי לחימה בע"מ</t>
  </si>
  <si>
    <t>1140276</t>
  </si>
  <si>
    <t>520042185</t>
  </si>
  <si>
    <t>לאומי למשכנתאות שה- בנק לאומי לישראל בע"מ</t>
  </si>
  <si>
    <t>301790</t>
  </si>
  <si>
    <t>נתיבי גז אג"ח א - רמ- נתיבי הגז הטבעי לישראל בע"מ</t>
  </si>
  <si>
    <t>1103084</t>
  </si>
  <si>
    <t>אגד אגח 1-רמ- אגד חברה לתחבורה בע"מ</t>
  </si>
  <si>
    <t>1198787</t>
  </si>
  <si>
    <t>570012377</t>
  </si>
  <si>
    <t>יהב קוקו סדרה ד (לס)- לא ברצף- בנק יהב</t>
  </si>
  <si>
    <t>6620300</t>
  </si>
  <si>
    <t>520020421</t>
  </si>
  <si>
    <t>אלון חברת הדלק אגח סד' א MG- אלון חברת הדלק לישראל בע"מ</t>
  </si>
  <si>
    <t>11015671</t>
  </si>
  <si>
    <t>520041690</t>
  </si>
  <si>
    <t>רפאל אגח סדרה ה 2020/2026- רפאל-רשות לפיתוח אמצעי לחימה בע"מ</t>
  </si>
  <si>
    <t>1140292</t>
  </si>
  <si>
    <t>רפאל סד' ד 2020/2034- רפאל-רשות לפיתוח אמצעי לחימה בע"מ</t>
  </si>
  <si>
    <t>1140284</t>
  </si>
  <si>
    <t>מתם מרכז תעשיות מדע חיפה אגח א לס- מת"ם - מרכז תעשיות מדע חיפה בע"מ</t>
  </si>
  <si>
    <t>1138999</t>
  </si>
  <si>
    <t>510687403</t>
  </si>
  <si>
    <t>*אורמת אגח 4 רמ- אורמת טכנולגיות אינק</t>
  </si>
  <si>
    <t>1167212</t>
  </si>
  <si>
    <t>גב-ים נגב אגח א רמ- גב-ים נגב בע"מ</t>
  </si>
  <si>
    <t>1151141</t>
  </si>
  <si>
    <t>514189596</t>
  </si>
  <si>
    <t>מקס איט התח אגח ד-רמ- מגדל- מקס איט פיננסים בע"מ לשעבר לאומי קארד</t>
  </si>
  <si>
    <t>11979531</t>
  </si>
  <si>
    <t>512905423</t>
  </si>
  <si>
    <t>אול-יר אג"ח סדרה ג בהשעיה- אול-יר  הולדינגס לימיטד</t>
  </si>
  <si>
    <t>9555</t>
  </si>
  <si>
    <t>נתיבים אגח א רמ</t>
  </si>
  <si>
    <t>1090281</t>
  </si>
  <si>
    <t>513502229</t>
  </si>
  <si>
    <t>Crslnx 4.555 06/30/5- Crosslinx Transit Solutions</t>
  </si>
  <si>
    <t>CA22766TAB04</t>
  </si>
  <si>
    <t>Transed 3.951 9/50- TRANSED PARTNERS GP</t>
  </si>
  <si>
    <t>CA89366TAA57</t>
  </si>
  <si>
    <t>OHA Private Credit Advisors- OAK HILL</t>
  </si>
  <si>
    <t>9720</t>
  </si>
  <si>
    <t>10323</t>
  </si>
  <si>
    <t>חייבים REWIRE 8839- רי-וויר (א.ס.ג) מחקר ופיתוח בע"מ</t>
  </si>
  <si>
    <t>9483</t>
  </si>
  <si>
    <t>515193704</t>
  </si>
  <si>
    <t>Virility Medical Ltd- Virility Medical Ltd</t>
  </si>
  <si>
    <t>9151</t>
  </si>
  <si>
    <t>515448165</t>
  </si>
  <si>
    <t>GES - GES</t>
  </si>
  <si>
    <t>9266</t>
  </si>
  <si>
    <t>511325326</t>
  </si>
  <si>
    <t>GES- GES</t>
  </si>
  <si>
    <t>9113</t>
  </si>
  <si>
    <t>VELOX PURE DIGITAL- VELOX PURE DIGITAL Ltd</t>
  </si>
  <si>
    <t>8726</t>
  </si>
  <si>
    <t>514727430</t>
  </si>
  <si>
    <t>אי.די.אף אנרגיות מתחדשות ישראל- אי.די.אף אנרגיות מתחדשות ישראל בע"מ</t>
  </si>
  <si>
    <t>9068</t>
  </si>
  <si>
    <t>540306990</t>
  </si>
  <si>
    <t>*אפקון קרן אירופה- אפקון קרן אירופה שותף כללי בע"מ</t>
  </si>
  <si>
    <t>8803</t>
  </si>
  <si>
    <t>516404811</t>
  </si>
  <si>
    <t>פרויקט תענך   אקוויטי- פרויקט תענך - הלוואת בעלים</t>
  </si>
  <si>
    <t>9527</t>
  </si>
  <si>
    <t>540278835</t>
  </si>
  <si>
    <t>פרויקט תענך - - פרויקט תענך - הלוואת בעלים</t>
  </si>
  <si>
    <t>9552</t>
  </si>
  <si>
    <t>.DISTREE LTD- .Distree Ltd</t>
  </si>
  <si>
    <t>9326</t>
  </si>
  <si>
    <t>516596848</t>
  </si>
  <si>
    <t>*FutureCides- .FutureCides Ltd</t>
  </si>
  <si>
    <t>93981</t>
  </si>
  <si>
    <t>516544111</t>
  </si>
  <si>
    <t>Sustained Therapy- Sustained Therapy</t>
  </si>
  <si>
    <t>9262</t>
  </si>
  <si>
    <t>516541372</t>
  </si>
  <si>
    <t>אגכימדס שותפות מוגבלת- אגכימדס שותפות מוגבלת</t>
  </si>
  <si>
    <t>8824</t>
  </si>
  <si>
    <t>540310463</t>
  </si>
  <si>
    <t>ניאומאנה בע"מ- ניאומאנה בע"מ</t>
  </si>
  <si>
    <t>9152</t>
  </si>
  <si>
    <t>516561917</t>
  </si>
  <si>
    <t>Essence Infra and Construction- Essence Infra</t>
  </si>
  <si>
    <t>8561</t>
  </si>
  <si>
    <t>Agritask Ltd- Agritask Ltd</t>
  </si>
  <si>
    <t>9114</t>
  </si>
  <si>
    <t>513717694</t>
  </si>
  <si>
    <t>Continuity Software Ltd- Continuity Software Ltd</t>
  </si>
  <si>
    <t>8460</t>
  </si>
  <si>
    <t>513644005</t>
  </si>
  <si>
    <t>Cynerio Israel Ltd- Cynerio Israel Ltd</t>
  </si>
  <si>
    <t>8525</t>
  </si>
  <si>
    <t>515746212</t>
  </si>
  <si>
    <t>Venn 2014 Ltd- Venn 2014 Ltd</t>
  </si>
  <si>
    <t>8631</t>
  </si>
  <si>
    <t>515171510</t>
  </si>
  <si>
    <t>Viisights Solutions Ltd- Viisights Solutions Ltd</t>
  </si>
  <si>
    <t>8603</t>
  </si>
  <si>
    <t>515252112</t>
  </si>
  <si>
    <t>BioSight Ltd- ביוסייט בע"מ</t>
  </si>
  <si>
    <t>8113</t>
  </si>
  <si>
    <t>512852559</t>
  </si>
  <si>
    <t>TIPA CORP LTD- TIPA CORP LTD</t>
  </si>
  <si>
    <t>8838</t>
  </si>
  <si>
    <t>514420660</t>
  </si>
  <si>
    <t>Lendbuzz Inc- Lendbuzz, Inc</t>
  </si>
  <si>
    <t>8564</t>
  </si>
  <si>
    <t>ORDH- ORDH</t>
  </si>
  <si>
    <t>8255</t>
  </si>
  <si>
    <t>*Fu Gen AG- Fu Gen AG</t>
  </si>
  <si>
    <t>9035</t>
  </si>
  <si>
    <t>*NORDIC POWER 2- Fu Gen AG</t>
  </si>
  <si>
    <t>9116</t>
  </si>
  <si>
    <t>*NORDIC POWER 3- Fu Gen AG</t>
  </si>
  <si>
    <t>9291</t>
  </si>
  <si>
    <t>*NORDIC POWER 4- Fu Gen AG</t>
  </si>
  <si>
    <t>9300</t>
  </si>
  <si>
    <t>*Global Energy Generation LLC- Global Energy Generation Llc</t>
  </si>
  <si>
    <t>8459</t>
  </si>
  <si>
    <t>*Mammoth North- Mammoth</t>
  </si>
  <si>
    <t>28459</t>
  </si>
  <si>
    <t>*mammoth south- Mammoth</t>
  </si>
  <si>
    <t>8932</t>
  </si>
  <si>
    <t>OPC Power Ventures LP- Power Ventures</t>
  </si>
  <si>
    <t>8215</t>
  </si>
  <si>
    <t>FinTLV Opportunity 2 L.P- NEXT PLC</t>
  </si>
  <si>
    <t>7983</t>
  </si>
  <si>
    <t>S.P.V.N.I 2 Next 2021 L.P- NEXT PLC</t>
  </si>
  <si>
    <t>8773</t>
  </si>
  <si>
    <t>*אשבורן פלאזה- ESHBORN PLAZA</t>
  </si>
  <si>
    <t>5771</t>
  </si>
  <si>
    <t>*425 Lexington- Lexington Capital Partners</t>
  </si>
  <si>
    <t>544461</t>
  </si>
  <si>
    <t>MARKET- MARKET</t>
  </si>
  <si>
    <t>537053</t>
  </si>
  <si>
    <t>AEW RELog SCSp- ReLog</t>
  </si>
  <si>
    <t>8735</t>
  </si>
  <si>
    <t>*Rialto-Elite Portfolio- Rialto-Elite Portfolio</t>
  </si>
  <si>
    <t>496922</t>
  </si>
  <si>
    <t>*ROBIN- ROBIN</t>
  </si>
  <si>
    <t>6164</t>
  </si>
  <si>
    <t>*901 Fifth Seattle- Seattle Genetics Inc</t>
  </si>
  <si>
    <t>548386</t>
  </si>
  <si>
    <t>*Tanfield 1- tanfield</t>
  </si>
  <si>
    <t>6629</t>
  </si>
  <si>
    <t>USBT- us bank tower, la</t>
  </si>
  <si>
    <t>7854</t>
  </si>
  <si>
    <t>Danforth- VanBarton Group</t>
  </si>
  <si>
    <t>7425</t>
  </si>
  <si>
    <t>*WEST 35 STREET 240- WEST 35 STREET 240</t>
  </si>
  <si>
    <t>5814</t>
  </si>
  <si>
    <t>*Migdal WORE 2021-1- White Oak</t>
  </si>
  <si>
    <t>8784</t>
  </si>
  <si>
    <t>*WHITE OAK 3- White Oak</t>
  </si>
  <si>
    <t>4570311</t>
  </si>
  <si>
    <t>Earnix- Earnix</t>
  </si>
  <si>
    <t>8372</t>
  </si>
  <si>
    <t>Sunbit Inc- Sunbit Inc</t>
  </si>
  <si>
    <t>8432</t>
  </si>
  <si>
    <t>*Veev וויו גרופ MG- וויו (veev) גרופ</t>
  </si>
  <si>
    <t>11711071</t>
  </si>
  <si>
    <t>Behalf Ltd- Behalf Ltd</t>
  </si>
  <si>
    <t>8423</t>
  </si>
  <si>
    <t>LIGHTRICKS LTD- LIGHTRICKS</t>
  </si>
  <si>
    <t>8652</t>
  </si>
  <si>
    <t>סה"כ קרנות הון סיכון</t>
  </si>
  <si>
    <t>Stage One Venture Capital Fund IV</t>
  </si>
  <si>
    <t>8981</t>
  </si>
  <si>
    <t>F2 Capital Partners 3 LP- Capital Link Global Fintech Le</t>
  </si>
  <si>
    <t>8401</t>
  </si>
  <si>
    <t>S.H. SKY 4 L.P- SKY 4</t>
  </si>
  <si>
    <t>8987</t>
  </si>
  <si>
    <t>StageOne S.P.V R.S- stage one1</t>
  </si>
  <si>
    <t>8291</t>
  </si>
  <si>
    <t>אורבימד 2- אורבימד ישראל</t>
  </si>
  <si>
    <t>5277</t>
  </si>
  <si>
    <t>Greenfield Partners II L.P- Greenfield Partners</t>
  </si>
  <si>
    <t>7992</t>
  </si>
  <si>
    <t>Greenfield Cobra Investments L.P- Greenlight Capital</t>
  </si>
  <si>
    <t>8269</t>
  </si>
  <si>
    <t>Arkin Bio Ventures II L.P- Arkin Bio Ventures II L.P</t>
  </si>
  <si>
    <t>70341</t>
  </si>
  <si>
    <t>סה"כ קרנות גידור</t>
  </si>
  <si>
    <t>LUCID ALTERNATIVE U 8/23- Surgix ltd</t>
  </si>
  <si>
    <t>9768</t>
  </si>
  <si>
    <t>Noked Long L.P</t>
  </si>
  <si>
    <t>992880</t>
  </si>
  <si>
    <t>LUCID ALTERNATIVE FUND- לוסיד אלטרנטיב</t>
  </si>
  <si>
    <t>9628</t>
  </si>
  <si>
    <t>סה"כ קרנות נדל"ן</t>
  </si>
  <si>
    <t>ריאליטי קרן השקעות בנדל"ן IV</t>
  </si>
  <si>
    <t>70040</t>
  </si>
  <si>
    <t>JTLV III LIMITED PARTNERSHIP- JTLV</t>
  </si>
  <si>
    <t>8510</t>
  </si>
  <si>
    <t>סה"כ קרנות השקעה אחרות</t>
  </si>
  <si>
    <t>GESM Via Maris Limited Partnership- PARTNERS GROUP</t>
  </si>
  <si>
    <t>7079</t>
  </si>
  <si>
    <t>RAM COASTAL ENERGY LIMITED PARTNERSHIP- RAM Lux Systematic Funds</t>
  </si>
  <si>
    <t>7067</t>
  </si>
  <si>
    <t>STAGEONE S.P.V D.R</t>
  </si>
  <si>
    <t>8420</t>
  </si>
  <si>
    <t>MIE III Co-Investment Fund II- CO-INVESTMENT</t>
  </si>
  <si>
    <t>9172</t>
  </si>
  <si>
    <t>Fortissimo capital fund v- FORTISSIMO CAPITA FUND</t>
  </si>
  <si>
    <t>70381</t>
  </si>
  <si>
    <t>Noy 4 Infrastructure and energy- Noy 4 Infrastructure and Energy Investments</t>
  </si>
  <si>
    <t>8283</t>
  </si>
  <si>
    <t>SKY 3- sky 3</t>
  </si>
  <si>
    <t>5289</t>
  </si>
  <si>
    <t>Vintage Class A- Vintage</t>
  </si>
  <si>
    <t>70261</t>
  </si>
  <si>
    <t>Vintage fund of funds ISRAEL V- Vintage</t>
  </si>
  <si>
    <t>6645</t>
  </si>
  <si>
    <t>TENE GROWTH CAPITAL 4- טנא השקעות</t>
  </si>
  <si>
    <t>5310</t>
  </si>
  <si>
    <t>FIMI Israel Opportunity VII- פימי אופורטיוניטי 7 שותפות מוגבלת</t>
  </si>
  <si>
    <t>8292</t>
  </si>
  <si>
    <t>Kedma Capital III- קדמה קפיטל 3</t>
  </si>
  <si>
    <t>6662</t>
  </si>
  <si>
    <t>Yesodot Gimmel- Yesodot Gimmel</t>
  </si>
  <si>
    <t>70291</t>
  </si>
  <si>
    <t>Yesodot Senior Co Invest- Yesodot Gimmel</t>
  </si>
  <si>
    <t>7076</t>
  </si>
  <si>
    <t>Greenfield Partners Panorays LP- Greenfield Partners</t>
  </si>
  <si>
    <t>8320</t>
  </si>
  <si>
    <t>DB Sunshine Holdings</t>
  </si>
  <si>
    <t>9703</t>
  </si>
  <si>
    <t>Greenfield Partners Fund III LP</t>
  </si>
  <si>
    <t>9616</t>
  </si>
  <si>
    <t>FIMI 6- פימי מזנין(1) קרן הון סיכון</t>
  </si>
  <si>
    <t>5272</t>
  </si>
  <si>
    <t>Green Lantern GL II LP- Green Lantern V</t>
  </si>
  <si>
    <t>8279</t>
  </si>
  <si>
    <t>Green Lantern GLM LP- Green Lantern V</t>
  </si>
  <si>
    <t>8277</t>
  </si>
  <si>
    <t>*MA Movilim Renewable Energies L.P- אנלייט אנרגיה מתחדשת בע"מ</t>
  </si>
  <si>
    <t>5322</t>
  </si>
  <si>
    <t>סה"כ קרנות הון סיכון בחו"ל</t>
  </si>
  <si>
    <t>IInsight Partners XI- Insight Partners (Cayman) XI</t>
  </si>
  <si>
    <t>70461</t>
  </si>
  <si>
    <t>Insight Partners XII LP- Insight Partners (Cayman) XI</t>
  </si>
  <si>
    <t>8315</t>
  </si>
  <si>
    <t>QUMRA OPPORTUNITY FUND I- Qumra Capital fund</t>
  </si>
  <si>
    <t>8282</t>
  </si>
  <si>
    <t>Group 11 Fund IV- Group 11 Fund  L.P</t>
  </si>
  <si>
    <t>8287</t>
  </si>
  <si>
    <t>Group 11 Fund V- Group 11 Fund  L.P</t>
  </si>
  <si>
    <t>8276</t>
  </si>
  <si>
    <t>Zeev Opportunity Fund I- Zeev</t>
  </si>
  <si>
    <t>8316</t>
  </si>
  <si>
    <t>סה"כ קרנות גידור בחו"ל</t>
  </si>
  <si>
    <t>ION TECH FEEDER FUND- ION TECH FEEDER FUND</t>
  </si>
  <si>
    <t>KYG4939W1188</t>
  </si>
  <si>
    <t>סה"כ קרנות נדל"ן בחו"ל</t>
  </si>
  <si>
    <t>Co Invest Antlia BSREP III BLOKER- BLOKER</t>
  </si>
  <si>
    <t>8298</t>
  </si>
  <si>
    <t>Brookfield SREP III- Brookfield global</t>
  </si>
  <si>
    <t>5328</t>
  </si>
  <si>
    <t>Co-Invest Antlia BSREP III- CO-INVESTMENT</t>
  </si>
  <si>
    <t>5344</t>
  </si>
  <si>
    <t>Blackstone Real Estate Partners IX- Blackstone</t>
  </si>
  <si>
    <t>7064</t>
  </si>
  <si>
    <t>Faropoint Industrial Value Fund III LP</t>
  </si>
  <si>
    <t>9488</t>
  </si>
  <si>
    <t>ELECTRA AMERICA PRINCIPAL HOSPITALITY- Electra Capital PM</t>
  </si>
  <si>
    <t>8404</t>
  </si>
  <si>
    <t>Electra America Multifamily III- Electra America</t>
  </si>
  <si>
    <t>7989</t>
  </si>
  <si>
    <t>סה"כ קרנות השקעה אחרות בחו"ל</t>
  </si>
  <si>
    <t>MICL SONNEDIX SOLAR CIV L.P- MICL SONNEDIX SOLAR CIV L.P</t>
  </si>
  <si>
    <t>8324</t>
  </si>
  <si>
    <t>JP MORGAN IIF- Moneda Latin American Corporate</t>
  </si>
  <si>
    <t>6653</t>
  </si>
  <si>
    <t>BVP Forge Institutional L.P</t>
  </si>
  <si>
    <t>9239</t>
  </si>
  <si>
    <t>GIP OAK CO-INVEST L.P</t>
  </si>
  <si>
    <t>9534</t>
  </si>
  <si>
    <t>Klirmark Opportunity Fund IV</t>
  </si>
  <si>
    <t>9536</t>
  </si>
  <si>
    <t>WHLP Kennedy (A) LP- Accelmed Growth Partners L.P</t>
  </si>
  <si>
    <t>9409</t>
  </si>
  <si>
    <t>BCP V Brand Co-Invest LP- BCP V Brand Co-Invest LP</t>
  </si>
  <si>
    <t>70321</t>
  </si>
  <si>
    <t>Brookfield Capital Partners V- Blackstone</t>
  </si>
  <si>
    <t>66481</t>
  </si>
  <si>
    <t>Brookfield HSO Co-Invest L.P - 7016- Blackstone</t>
  </si>
  <si>
    <t>70160</t>
  </si>
  <si>
    <t>BCP V DEXKO CO-INVEST LP- Brookfield global</t>
  </si>
  <si>
    <t>8337</t>
  </si>
  <si>
    <t>Brookfield Capital Partners Fund VI- Brookfield global</t>
  </si>
  <si>
    <t>9236</t>
  </si>
  <si>
    <t>Brookfield coinv JCI- Brookfield global</t>
  </si>
  <si>
    <t>6665</t>
  </si>
  <si>
    <t>EC - 1 AUDAX CO INV- EC - AUDAX CO INV</t>
  </si>
  <si>
    <t>6657</t>
  </si>
  <si>
    <t>Kartesia Senior Opportunities- KARTESIA</t>
  </si>
  <si>
    <t>9014</t>
  </si>
  <si>
    <t>PCS IV- PCS</t>
  </si>
  <si>
    <t>70131</t>
  </si>
  <si>
    <t>Oak Hill Advisors - OCREDIT- Surgix ltd</t>
  </si>
  <si>
    <t>9695</t>
  </si>
  <si>
    <t>Copenhagen Energy Transition</t>
  </si>
  <si>
    <t>8413</t>
  </si>
  <si>
    <t>COPENHAGEN INFRASTRUCTURE</t>
  </si>
  <si>
    <t>5315</t>
  </si>
  <si>
    <t>Copenhagen Infrastructure Partners IV F1- Copenhagen Infrastructure Partners</t>
  </si>
  <si>
    <t>8280</t>
  </si>
  <si>
    <t>Proxima Co-Invest L.P- Galaxy Protfolio</t>
  </si>
  <si>
    <t>9377</t>
  </si>
  <si>
    <t>LS POWER FUND IV- Gatewood Capital Opportunity Fund</t>
  </si>
  <si>
    <t>5317</t>
  </si>
  <si>
    <t>InfraRed Infrastructure Fund V- INFRARED</t>
  </si>
  <si>
    <t>5309</t>
  </si>
  <si>
    <t>EIP Renewables invest SCS- Renewables invest</t>
  </si>
  <si>
    <t>7999</t>
  </si>
  <si>
    <t>ARCLIGHT AEP FEEDER FUND VII LLC- ארקלייט</t>
  </si>
  <si>
    <t>70250</t>
  </si>
  <si>
    <t>ArcLight Fund VII AIV L.P- ארקלייט</t>
  </si>
  <si>
    <t>93860</t>
  </si>
  <si>
    <t>Accelmed Partners II- Accelmed Growth Partners L.P</t>
  </si>
  <si>
    <t>7055</t>
  </si>
  <si>
    <t>KKR CAVALRY CO-INVEST- CO-INVESTMENT</t>
  </si>
  <si>
    <t>8406</t>
  </si>
  <si>
    <t>KKR THOR CO-INVEST LP- CO-INVESTMENT</t>
  </si>
  <si>
    <t>8502</t>
  </si>
  <si>
    <t>Advent International GPE X-B L.P</t>
  </si>
  <si>
    <t>8417</t>
  </si>
  <si>
    <t>AP IX Connect Holdings L.P</t>
  </si>
  <si>
    <t>8842</t>
  </si>
  <si>
    <t>Astorg MidCap</t>
  </si>
  <si>
    <t>8318</t>
  </si>
  <si>
    <t>GIP CAPS II REX Co-Investment Fund L.P</t>
  </si>
  <si>
    <t>93851</t>
  </si>
  <si>
    <t>GIP IV Gutenberg Co-Invest SCsp</t>
  </si>
  <si>
    <t>9246</t>
  </si>
  <si>
    <t>GIP IV Seaway Energy</t>
  </si>
  <si>
    <t>9245</t>
  </si>
  <si>
    <t>ICG SDP V</t>
  </si>
  <si>
    <t>9157</t>
  </si>
  <si>
    <t>Pantheon Global Co-Inv Opportu</t>
  </si>
  <si>
    <t>8330</t>
  </si>
  <si>
    <t>Proofpoint Co-Invest Fund L.P</t>
  </si>
  <si>
    <t>8317</t>
  </si>
  <si>
    <t>Vintage Fund of Funds VII (Access) LP</t>
  </si>
  <si>
    <t>9273</t>
  </si>
  <si>
    <t>EC - 3 AUDAX CO INV- ECV IL OPP I</t>
  </si>
  <si>
    <t>7987</t>
  </si>
  <si>
    <t>EC 6 ADLS co-inv- ECV IL OPP I</t>
  </si>
  <si>
    <t>8313</t>
  </si>
  <si>
    <t>EC4 ADLS  co-inv- ECV IL OPP I</t>
  </si>
  <si>
    <t>7988</t>
  </si>
  <si>
    <t>EC-5- ECV IL OPP I</t>
  </si>
  <si>
    <t>8271</t>
  </si>
  <si>
    <t>ADLSCO FUND3- Accelmed Growth Partners L.P</t>
  </si>
  <si>
    <t>8336</t>
  </si>
  <si>
    <t>Advent International GPE IX L.P- Advent International</t>
  </si>
  <si>
    <t>70061</t>
  </si>
  <si>
    <t>APOLLO- Apollo &amp; Lunar Croydon</t>
  </si>
  <si>
    <t>5281</t>
  </si>
  <si>
    <t>Apollo Fund IX -- Apollo &amp; Lunar Croydon</t>
  </si>
  <si>
    <t>5302</t>
  </si>
  <si>
    <t>Arcmont SLF II- Arcmont</t>
  </si>
  <si>
    <t>70451</t>
  </si>
  <si>
    <t>*AUDAX DIRECT LENDING SOLUTIONS- Ares special situation fund IB</t>
  </si>
  <si>
    <t>5339</t>
  </si>
  <si>
    <t>BLUEBAY - SLF1- BLUEBAY ASSET MANAGEMENT</t>
  </si>
  <si>
    <t>5284</t>
  </si>
  <si>
    <t>Girasol Investments S.A- BUYOUT</t>
  </si>
  <si>
    <t>8412</t>
  </si>
  <si>
    <t>cdl 2- cdl</t>
  </si>
  <si>
    <t>5237</t>
  </si>
  <si>
    <t>CRECH V- Cheyn Capital</t>
  </si>
  <si>
    <t>5294</t>
  </si>
  <si>
    <t>Concorde Co Invest L.P- CO-INVESTMENT</t>
  </si>
  <si>
    <t>8278</t>
  </si>
  <si>
    <t>Crescent Direct Lending III- COVA Acquisition Corp</t>
  </si>
  <si>
    <t>8323</t>
  </si>
  <si>
    <t>CVC Capital partners VIII- CVC Credit Partners</t>
  </si>
  <si>
    <t>7060</t>
  </si>
  <si>
    <t>ISQ Global infrastructure Fund- CVC Credit Partners</t>
  </si>
  <si>
    <t>8296</t>
  </si>
  <si>
    <t>EC - 2 AUDAX CO INV- EC - AUDAX CO INV</t>
  </si>
  <si>
    <t>70091</t>
  </si>
  <si>
    <t>Francisco Partners VI- Francisco</t>
  </si>
  <si>
    <t>7991</t>
  </si>
  <si>
    <t>GIP CAPS II Panther Co-Investment L.P- GIP</t>
  </si>
  <si>
    <t>9229</t>
  </si>
  <si>
    <t>GIP GEMINI FUND CAYMAN FEEDER II LP- GIP Gemini Fund LP</t>
  </si>
  <si>
    <t>70271</t>
  </si>
  <si>
    <t>CAPSII co-inv- GLOBAL INDUSTRIES</t>
  </si>
  <si>
    <t>7057</t>
  </si>
  <si>
    <t>CAPSII- GLOBAL INDUSTRIES</t>
  </si>
  <si>
    <t>70421</t>
  </si>
  <si>
    <t>Global Infrastructure Partners IV L.P- Global Infrastructure Partners</t>
  </si>
  <si>
    <t>70181</t>
  </si>
  <si>
    <t>harbourvest A מאוחד- HARBOURVEST</t>
  </si>
  <si>
    <t>70000</t>
  </si>
  <si>
    <t>Migdal HarbourVest Tranche B מאוחד- HarbourVest Adelaide</t>
  </si>
  <si>
    <t>5298</t>
  </si>
  <si>
    <t>Horsley Bridge XII Ventures- Horsley Bridge</t>
  </si>
  <si>
    <t>5295</t>
  </si>
  <si>
    <t>ICGL V- ICG Fund</t>
  </si>
  <si>
    <t>5326</t>
  </si>
  <si>
    <t>Astorg VII Co-Invest ERT- JOY GLOBAL INC</t>
  </si>
  <si>
    <t>70351</t>
  </si>
  <si>
    <t>Astorg VII Co-Invest LGC- JOY GLOBAL INC</t>
  </si>
  <si>
    <t>70401</t>
  </si>
  <si>
    <t>Astorg VII- JOY GLOBAL INC</t>
  </si>
  <si>
    <t>6650</t>
  </si>
  <si>
    <t>Kartesia Credit Opportunities V- KARTESIA</t>
  </si>
  <si>
    <t>70111</t>
  </si>
  <si>
    <t>KARTESIA- KARTESIA</t>
  </si>
  <si>
    <t>5303</t>
  </si>
  <si>
    <t>KARTESIA KASS- KARTESIA</t>
  </si>
  <si>
    <t>6923</t>
  </si>
  <si>
    <t>KARTESIA KSO- KARTESIA</t>
  </si>
  <si>
    <t>6885</t>
  </si>
  <si>
    <t>KCO VI- KARTESIA</t>
  </si>
  <si>
    <t>93841</t>
  </si>
  <si>
    <t>KASS Unlevered - Compartment E- KASS Unlevered</t>
  </si>
  <si>
    <t>8319</t>
  </si>
  <si>
    <t>ISQ Kio Co-Invest Fund L.P- KION Group AG</t>
  </si>
  <si>
    <t>8333</t>
  </si>
  <si>
    <t>Tikehau Direct Lending V- LendingClub Corp</t>
  </si>
  <si>
    <t>8312</t>
  </si>
  <si>
    <t>MTDL- MASTEC INC</t>
  </si>
  <si>
    <t>6651</t>
  </si>
  <si>
    <t>Mayberry LP- Mayberry</t>
  </si>
  <si>
    <t>70541</t>
  </si>
  <si>
    <t>MCP V- MCP V</t>
  </si>
  <si>
    <t>7077</t>
  </si>
  <si>
    <t>Mirasol Co Invest Fund L.P- Mirasol Co Invest Fund L.P</t>
  </si>
  <si>
    <t>8275</t>
  </si>
  <si>
    <t>MORE C-1- MORE GROUP</t>
  </si>
  <si>
    <t>8334</t>
  </si>
  <si>
    <t>Boom Co-invest B LP- Nirvana Holdings I LP</t>
  </si>
  <si>
    <t>8111</t>
  </si>
  <si>
    <t>Pantheon Global Secondary Fund VI- Pantheon Global</t>
  </si>
  <si>
    <t>5331</t>
  </si>
  <si>
    <t>Patria Private Equity Fund VI- Patria Private</t>
  </si>
  <si>
    <t>5320</t>
  </si>
  <si>
    <t>PERMIRA VII L.P.2 SCSP- Permira VI</t>
  </si>
  <si>
    <t>70281</t>
  </si>
  <si>
    <t>Permira VIII - 2 SCSp- Permira VI</t>
  </si>
  <si>
    <t>8416</t>
  </si>
  <si>
    <t>PGCO 4 CO-MINGLED FUND SCSP- PGCO 4 CO-MINGLED FUND</t>
  </si>
  <si>
    <t>5335</t>
  </si>
  <si>
    <t>Project Stream Co-Invest Fund L.P- Project Maraschino</t>
  </si>
  <si>
    <t>8112</t>
  </si>
  <si>
    <t>ICG Real Estate Debt VI- Real Estate Credit Investments Pcc ltd</t>
  </si>
  <si>
    <t>8299</t>
  </si>
  <si>
    <t>SPECTRUM- SPECTRUM DYNAMICS</t>
  </si>
  <si>
    <t>70411</t>
  </si>
  <si>
    <t>Strategic Investors Fund IX L.P- SVB</t>
  </si>
  <si>
    <t>5327</t>
  </si>
  <si>
    <t>Strategic Investors Fund VIII LP- SVB</t>
  </si>
  <si>
    <t>5288</t>
  </si>
  <si>
    <t>TDL IV- TDL IV</t>
  </si>
  <si>
    <t>6646</t>
  </si>
  <si>
    <t>Thoma Bravo Fund XIV-A- THOMA BRAVO</t>
  </si>
  <si>
    <t>80000</t>
  </si>
  <si>
    <t>TOMA BRAVO FUND 8- TOMA BRAVO FUND 8</t>
  </si>
  <si>
    <t>6647</t>
  </si>
  <si>
    <t>TOMA BRAVO- TOMA BRAVO FUND 8</t>
  </si>
  <si>
    <t>5276</t>
  </si>
  <si>
    <t>TPG Asia VII- TPG Partners</t>
  </si>
  <si>
    <t>5337</t>
  </si>
  <si>
    <t>Trilantic Europe VI SCSp- trilantic</t>
  </si>
  <si>
    <t>70491</t>
  </si>
  <si>
    <t>Vintage Co-Invest III- venture capital</t>
  </si>
  <si>
    <t>8331</t>
  </si>
  <si>
    <t>Strategic Investors Fund X- Vintage</t>
  </si>
  <si>
    <t>7068</t>
  </si>
  <si>
    <t>Vintage Class B- Vintage</t>
  </si>
  <si>
    <t>70470</t>
  </si>
  <si>
    <t>Vintage Class C- Vintage</t>
  </si>
  <si>
    <t>70751</t>
  </si>
  <si>
    <t>Vintage Fund of Funds V ACCESS- Vintage</t>
  </si>
  <si>
    <t>5333</t>
  </si>
  <si>
    <t>Vintage Fund of Funds VI Access- Vintage</t>
  </si>
  <si>
    <t>8322</t>
  </si>
  <si>
    <t>Warburg Pincus China II L.P- WARBURG PINCUS</t>
  </si>
  <si>
    <t>6945</t>
  </si>
  <si>
    <t>WARBURG PINCUS- WARBURG PINCUS</t>
  </si>
  <si>
    <t>5286</t>
  </si>
  <si>
    <t>*ACE 4- ACE</t>
  </si>
  <si>
    <t>5238</t>
  </si>
  <si>
    <t>*ACE V- ACE</t>
  </si>
  <si>
    <t>70701</t>
  </si>
  <si>
    <t>Ares private capital solutions II- APCS II</t>
  </si>
  <si>
    <t>7086</t>
  </si>
  <si>
    <t>ARES EUROPEAN CREDIT INVESTMENTS VIII- Ares Capital Europe V (e) Holdings S.A.R.L</t>
  </si>
  <si>
    <t>8340</t>
  </si>
  <si>
    <t>*APCS- Ares special situation fund IB</t>
  </si>
  <si>
    <t>5291</t>
  </si>
  <si>
    <t>Cheyne Real Estate Credit Holdings VII- Cheyne Capital</t>
  </si>
  <si>
    <t>9011</t>
  </si>
  <si>
    <t>WSREDII- WSREDII</t>
  </si>
  <si>
    <t>6658</t>
  </si>
  <si>
    <t>Qumra MS LP Minute Media- Qumra Capital fund</t>
  </si>
  <si>
    <t>8270</t>
  </si>
  <si>
    <t>IFM GIF- IFM GIF</t>
  </si>
  <si>
    <t>53411</t>
  </si>
  <si>
    <t>Audax Direct Lending Solutions</t>
  </si>
  <si>
    <t>8314</t>
  </si>
  <si>
    <t>ICG SDP 4- ICG Senior Debt Partners Fund-ICG</t>
  </si>
  <si>
    <t>70430</t>
  </si>
  <si>
    <t>KASS Unlevered II S.a r.l- KASS Unlevered</t>
  </si>
  <si>
    <t>9015</t>
  </si>
  <si>
    <t>SPECTRUM co-inv - Saavi LP- SPECTRUM DYNAMICS</t>
  </si>
  <si>
    <t>7071</t>
  </si>
  <si>
    <t>Whitehorse IV- Whitehorse Ltd</t>
  </si>
  <si>
    <t>8273</t>
  </si>
  <si>
    <t>AIOF II Woolly Co-Invest Fund L.P</t>
  </si>
  <si>
    <t>9282</t>
  </si>
  <si>
    <t>Ambition HOLDINGS OFFSHORE LP</t>
  </si>
  <si>
    <t>8400</t>
  </si>
  <si>
    <t>CSC TS HOLDINGS L.P</t>
  </si>
  <si>
    <t>9697</t>
  </si>
  <si>
    <t>F2 Select I LP</t>
  </si>
  <si>
    <t>8507</t>
  </si>
  <si>
    <t>Global Infrastructure Partners Core C</t>
  </si>
  <si>
    <t>9495</t>
  </si>
  <si>
    <t>ISF III Overflow Fund L.P</t>
  </si>
  <si>
    <t>9457</t>
  </si>
  <si>
    <t>Monarch MCP VI</t>
  </si>
  <si>
    <t>9667</t>
  </si>
  <si>
    <t>NCA Co-Invest L.P</t>
  </si>
  <si>
    <t>8415</t>
  </si>
  <si>
    <t>ArcLight Fund VII AIV Blocker- ARCLIGHT</t>
  </si>
  <si>
    <t>9619</t>
  </si>
  <si>
    <t>Cheyne Co-Invest 2023-1 SP- Cheyn Capital</t>
  </si>
  <si>
    <t>9730</t>
  </si>
  <si>
    <t>ICG SDP 3- Cheyn Capital</t>
  </si>
  <si>
    <t>5304</t>
  </si>
  <si>
    <t>Fitzgerald Fund US LP- Fitzgerald Fund US LP (OMERS|20-49</t>
  </si>
  <si>
    <t>9600</t>
  </si>
  <si>
    <t>Clayton Dubilier &amp; Rice XI L.P- Group 11 Fund  L.P</t>
  </si>
  <si>
    <t>8329</t>
  </si>
  <si>
    <t>DIRECT LENDING FUND IV SLP- KARTESIA</t>
  </si>
  <si>
    <t>9317</t>
  </si>
  <si>
    <t>KLIRMARK III- Klirmark Opportunity Fund</t>
  </si>
  <si>
    <t>70191</t>
  </si>
  <si>
    <t>Nirvana Holdings I LP- Nirvana Holdings I LP</t>
  </si>
  <si>
    <t>8310</t>
  </si>
  <si>
    <t>ORCC III- ORACLE CORP</t>
  </si>
  <si>
    <t>70851</t>
  </si>
  <si>
    <t>PERMIRA- Permira VI</t>
  </si>
  <si>
    <t>5287</t>
  </si>
  <si>
    <t>PORCUPINE HOLDINGS (OFFSHORE) LP- porcupine holdings</t>
  </si>
  <si>
    <t>8339</t>
  </si>
  <si>
    <t>Thor Investment Trust 1- Threadneedle Investment funds</t>
  </si>
  <si>
    <t>9618</t>
  </si>
  <si>
    <t>WHITEHORSE LIQUIDITY PARTNERS GPSOF- Whitehorse Ltd</t>
  </si>
  <si>
    <t>8321</t>
  </si>
  <si>
    <t>Whitehorse Liquidity Partners V- Whitehorse Ltd</t>
  </si>
  <si>
    <t>8509</t>
  </si>
  <si>
    <t>Israel Secondary fund III L.P- Israel secondary fund</t>
  </si>
  <si>
    <t>8338</t>
  </si>
  <si>
    <t>DIF VII</t>
  </si>
  <si>
    <t>9649</t>
  </si>
  <si>
    <t>DIF VII CO-INVEST PROJECT 1 C.V</t>
  </si>
  <si>
    <t>9648</t>
  </si>
  <si>
    <t>Greenfield Partners FloLIVE Co invest</t>
  </si>
  <si>
    <t>9721</t>
  </si>
  <si>
    <t>Astorg VIII- JOY GLOBAL INC</t>
  </si>
  <si>
    <t>9391</t>
  </si>
  <si>
    <t>סה"כ כתבי אופציה בישראל</t>
  </si>
  <si>
    <t>ג'י סיטי כתב  אופציה לס  02/22</t>
  </si>
  <si>
    <t>633476</t>
  </si>
  <si>
    <t>נוסטרומו אופ</t>
  </si>
  <si>
    <t>623209</t>
  </si>
  <si>
    <t>אופציה על מניה לא סחירה Agritask- Agritask Ltd</t>
  </si>
  <si>
    <t>9122</t>
  </si>
  <si>
    <t>OTC_שקל מטח</t>
  </si>
  <si>
    <t>702004078</t>
  </si>
  <si>
    <t>OTC_שקל מטח- מסלקת הבורסה</t>
  </si>
  <si>
    <t>702003973</t>
  </si>
  <si>
    <t>702003974</t>
  </si>
  <si>
    <t>סה"כ מט"ח/מט"ח</t>
  </si>
  <si>
    <t>מימון ישיר אגח 16 -רמ- מימון ישיר הנפקות(סדרה 16) בע"מ</t>
  </si>
  <si>
    <t>1198340</t>
  </si>
  <si>
    <t>לאומי אגח 1 צמודות אשראי - CLN רמ- בנק לאומי לישראל בע"מ</t>
  </si>
  <si>
    <t>1198639</t>
  </si>
  <si>
    <t>סה"כ כנגד חסכון עמיתים/מבוטחים</t>
  </si>
  <si>
    <t>סה"כ מבוטחות במשכנתא או תיקי משכנתאות</t>
  </si>
  <si>
    <t>לא</t>
  </si>
  <si>
    <t>סה"כ מובטחות בערבות בנקאית</t>
  </si>
  <si>
    <t>סה"כ מובטחות בבטחונות אחרים</t>
  </si>
  <si>
    <t>כן</t>
  </si>
  <si>
    <t>AA</t>
  </si>
  <si>
    <t>AA-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</si>
  <si>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</si>
  <si>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</si>
  <si>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</si>
  <si>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</si>
  <si>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</si>
  <si>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</si>
  <si>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</si>
  <si>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Fitch</t>
  </si>
  <si>
    <t>סה"כ נקוב במט"ח</t>
  </si>
  <si>
    <t>סה"כ צמודי מט"ח</t>
  </si>
  <si>
    <t>סה"כ מניב</t>
  </si>
  <si>
    <t>קניון</t>
  </si>
  <si>
    <t>האקליפטוס 3, פינת רח' הצפצפה, א.ת. רמת ישי</t>
  </si>
  <si>
    <t>סה"כ לא מניב</t>
  </si>
  <si>
    <t>אחד העם 56, תל אביב</t>
  </si>
  <si>
    <t>חייבים בגין עסקה עתידית SPAC-B</t>
  </si>
  <si>
    <t>8397</t>
  </si>
  <si>
    <t>דאבל יו אילת</t>
  </si>
  <si>
    <t>299918783</t>
  </si>
  <si>
    <t>זכאים</t>
  </si>
  <si>
    <t>28080000</t>
  </si>
  <si>
    <t>זכאים מס עמיתים</t>
  </si>
  <si>
    <t>28200000</t>
  </si>
  <si>
    <t>חייבים</t>
  </si>
  <si>
    <t>27960000</t>
  </si>
  <si>
    <t>חייבים וזכאים בגין שיקוף</t>
  </si>
  <si>
    <t>26630548</t>
  </si>
  <si>
    <t>חייבים/זכאים עמלת up front</t>
  </si>
  <si>
    <t>75621</t>
  </si>
  <si>
    <t>מניות הפחתת שווי ניירות חסומים</t>
  </si>
  <si>
    <t>3140130</t>
  </si>
  <si>
    <t>עמלות UP FRONT - דולר</t>
  </si>
  <si>
    <t>7890</t>
  </si>
  <si>
    <t>עמלת upfront - $אוסטרלי</t>
  </si>
  <si>
    <t>7760</t>
  </si>
  <si>
    <t>עמלת upfront - יורו</t>
  </si>
  <si>
    <t>8919</t>
  </si>
  <si>
    <t>עמלת upfront - כתר נורבגי</t>
  </si>
  <si>
    <t>8770</t>
  </si>
  <si>
    <t>עמלת upfront - לי"ש</t>
  </si>
  <si>
    <t>8295</t>
  </si>
  <si>
    <t>קליטת לא סחיר</t>
  </si>
  <si>
    <t>366310</t>
  </si>
  <si>
    <t>בטחונות דולר ארצות הברית לאומי</t>
  </si>
  <si>
    <t>300011017</t>
  </si>
  <si>
    <t>בטחונות ין יפני לאומי</t>
  </si>
  <si>
    <t>300011010</t>
  </si>
  <si>
    <t>אגח הפחתת  שווי ניירות חסומים</t>
  </si>
  <si>
    <t>11109151</t>
  </si>
  <si>
    <t>חייבים שכד נדלן מניב מתחם 1000</t>
  </si>
  <si>
    <t>299918780</t>
  </si>
  <si>
    <t>זכאים עסקת תענך</t>
  </si>
  <si>
    <t>9724</t>
  </si>
  <si>
    <t>ביטחונות CSA במטבע 20001 (OTC)- מגדל-חייבים</t>
  </si>
  <si>
    <t>77721001</t>
  </si>
  <si>
    <t>רבית עוש לקבל</t>
  </si>
  <si>
    <t>1111110</t>
  </si>
  <si>
    <t>מגדל מקפת קרנות פנסיה וקופות גמל בע"מ</t>
  </si>
  <si>
    <t>מגדל לתגמולים ולפיצויים מסלול לבני 50 ומטה</t>
  </si>
  <si>
    <t>Fimi Israel Opportunity 6</t>
  </si>
  <si>
    <t>Orbimed Israel Partners II</t>
  </si>
  <si>
    <t>S.H. SKY 3 L.P</t>
  </si>
  <si>
    <t>Tene Growth Capital IV</t>
  </si>
  <si>
    <t>M.A Movilim Renewable Energies, Limited Partnership</t>
  </si>
  <si>
    <t>Vintage Investment Partners Fund of Funds V (Israel), L.P</t>
  </si>
  <si>
    <t>Kedma Capital Partners III</t>
  </si>
  <si>
    <t>Reality Real Estate Investment Fund 4</t>
  </si>
  <si>
    <t>Vintage Migdal Co-Investment II</t>
  </si>
  <si>
    <t>Yesodot Gimmel</t>
  </si>
  <si>
    <t>Arkin Bio Ventures II</t>
  </si>
  <si>
    <t>Fortissimo Capital Fund V</t>
  </si>
  <si>
    <t>Ram Coastal Energy Limited Partnership</t>
  </si>
  <si>
    <t>Yesodot C Senior Co-Investment</t>
  </si>
  <si>
    <t>GESM Via Maris Limited Partnership</t>
  </si>
  <si>
    <t>Greenfield Partners II, L.P</t>
  </si>
  <si>
    <t>Greenfield Cobra Investments L.P</t>
  </si>
  <si>
    <t>Noy 4 Infrastructure and energy investments l.p</t>
  </si>
  <si>
    <t>Stage One S.P.V R.S</t>
  </si>
  <si>
    <t>FIMI Israel Opportunity VII</t>
  </si>
  <si>
    <t>Greenfield Partners Panorays LP</t>
  </si>
  <si>
    <t>F2 Capital Partners 3 LP</t>
  </si>
  <si>
    <t>Stage One Venture Capital Fund IV L.P</t>
  </si>
  <si>
    <t>Stage One IV Annex Fund L.P</t>
  </si>
  <si>
    <t>S.H. SKY 4 L.P</t>
  </si>
  <si>
    <t>StageOne S.P.V D.R</t>
  </si>
  <si>
    <t>Fortissimo Partners VI</t>
  </si>
  <si>
    <t>Kedma Capital Partners IV LP</t>
  </si>
  <si>
    <t>REALITY REAL ESTATE INVESTMENT FUND 5</t>
  </si>
  <si>
    <t>JTLV III</t>
  </si>
  <si>
    <t>Thoma Bravo Fund XII</t>
  </si>
  <si>
    <t>Apollo Natural Resources Partners II LP</t>
  </si>
  <si>
    <t>Bluebay Senior Loan Fund I</t>
  </si>
  <si>
    <t>Strategic Investors Fund VIII</t>
  </si>
  <si>
    <t>Permira Credit Solutions III</t>
  </si>
  <si>
    <t>Ares Private Credit Solutions</t>
  </si>
  <si>
    <t>Horsley Bridge XII Ventures</t>
  </si>
  <si>
    <t>Apollo Investment Fund IX</t>
  </si>
  <si>
    <t>Kartesia Credit Opportunities IV</t>
  </si>
  <si>
    <t>ICG Senior Debt Partners III</t>
  </si>
  <si>
    <t>Infrared Infrastructure Fund V</t>
  </si>
  <si>
    <t>Copenhagen Infrastructure III</t>
  </si>
  <si>
    <t>Migdal-HarbourVest 2016 Fund L.P</t>
  </si>
  <si>
    <t>LS Power Fund IV</t>
  </si>
  <si>
    <t>Migdal-HarbourVest 2016 Fund L.P. (Tranche B)</t>
  </si>
  <si>
    <t>Patria Private Equity Fund VI, L.P</t>
  </si>
  <si>
    <t>ICG Longbow V</t>
  </si>
  <si>
    <t>Crescent Direct Lending II</t>
  </si>
  <si>
    <t>Ares Capital Europe IV</t>
  </si>
  <si>
    <t>Strategic Investors Fund IX</t>
  </si>
  <si>
    <t>Brookfield Strategic Real Estate Partners III</t>
  </si>
  <si>
    <t>Pantheon Global Secondary Fund VI</t>
  </si>
  <si>
    <t>Vintage Investment Partners Fund of Funds V (Access), L.P</t>
  </si>
  <si>
    <t>Pantheon Global Co-Investment Opportunities IV</t>
  </si>
  <si>
    <t>TPG Asia VII, L.P</t>
  </si>
  <si>
    <t>BSREP III Forest City Co-Invest</t>
  </si>
  <si>
    <t>Tikehau Direct Lending IV</t>
  </si>
  <si>
    <t>Thoma Bravo Fund XIII</t>
  </si>
  <si>
    <t>Brookfield Capital Partners V</t>
  </si>
  <si>
    <t>Blackstone Real Estate Partners IX</t>
  </si>
  <si>
    <t>Astorg VII</t>
  </si>
  <si>
    <t>Migdal Tikehau Direct Lending</t>
  </si>
  <si>
    <t>EC 1 ADLS co-inv</t>
  </si>
  <si>
    <t>Clarios Co-Investment</t>
  </si>
  <si>
    <t>Walton Street Real Estate Debt Fund II</t>
  </si>
  <si>
    <t>Kartesia Senior Opportunities I</t>
  </si>
  <si>
    <t>KASS Unlevered S.a r.l</t>
  </si>
  <si>
    <t>Warburg Pincus China-Southeast Asia II, L.P</t>
  </si>
  <si>
    <t>Advent International GPE IX-B</t>
  </si>
  <si>
    <t>EC 2 ADLS co-inv</t>
  </si>
  <si>
    <t>Kartesia Credit Opportunities V</t>
  </si>
  <si>
    <t>Permira Credit Solutions IV</t>
  </si>
  <si>
    <t>Brookfield HSO Co-Invest L.P</t>
  </si>
  <si>
    <t>Klirmark Opportunity III</t>
  </si>
  <si>
    <t>Global Infrastructure Partners IV</t>
  </si>
  <si>
    <t>Arclight Energy Partners Fund VII L.P</t>
  </si>
  <si>
    <t>GIP Gemini Fund</t>
  </si>
  <si>
    <t>Permira VII</t>
  </si>
  <si>
    <t>BCP V Brand Co-Invest LP</t>
  </si>
  <si>
    <t>GIP Spectrum Fund (Parallel), L.P</t>
  </si>
  <si>
    <t>GIP Capital Solutions II SCSp, L.P</t>
  </si>
  <si>
    <t>ICG Senior Debt Partners IV</t>
  </si>
  <si>
    <t>Senior Loan Fund II (EUR) SLP</t>
  </si>
  <si>
    <t>Insight Partners XI, L.P</t>
  </si>
  <si>
    <t>Trilantic Europe VI SCSp</t>
  </si>
  <si>
    <t>GIP Spectrum Mayberry Fund</t>
  </si>
  <si>
    <t>Accelmed Partners II, L.P</t>
  </si>
  <si>
    <t>GIP Capital Solutions II Luxemburg Co-Investment Fund SCSP, L.P.</t>
  </si>
  <si>
    <t>CVC Capital partners VIII</t>
  </si>
  <si>
    <t>Strategic Investors Fund X Cayman LP</t>
  </si>
  <si>
    <t>Ares Capital Europe V</t>
  </si>
  <si>
    <t>Monarch Capital Partners V</t>
  </si>
  <si>
    <t>Ares Private Credit Solutions II</t>
  </si>
  <si>
    <t>EC 3 ADLS co-inv</t>
  </si>
  <si>
    <t>EC 4 ADLS co-inv</t>
  </si>
  <si>
    <t>Francisco Partners VI</t>
  </si>
  <si>
    <t>Thoma Bravo Fund XIV L.P.</t>
  </si>
  <si>
    <t>Qumra MS LP Minute Media</t>
  </si>
  <si>
    <t>EC 5 ADLS co-inv</t>
  </si>
  <si>
    <t>Whitehorse Liquidity Partners IV</t>
  </si>
  <si>
    <t>Copenhagen Infrastructure Partners IV</t>
  </si>
  <si>
    <t>QUMRA OPPORTUNITY FUND I</t>
  </si>
  <si>
    <t>Group 11 Fund IV</t>
  </si>
  <si>
    <t>ISQ Global infrastructure Fund III, LP</t>
  </si>
  <si>
    <t>ICG Real Estate Debt VI</t>
  </si>
  <si>
    <t>Insight Partners XII, LP</t>
  </si>
  <si>
    <t>Vintage Fund of Funds VI (Access, LP)</t>
  </si>
  <si>
    <t>Nirvana Holdings I LP</t>
  </si>
  <si>
    <t>Tikehau Direct Lending V</t>
  </si>
  <si>
    <t>Zeev Opportunity Fund I</t>
  </si>
  <si>
    <t>EC 6 ADLS co-inv</t>
  </si>
  <si>
    <t>Audax Direct Lending Solutions Fund II B-1</t>
  </si>
  <si>
    <t>KASS Unlevered S.a r.l. - Compartment E</t>
  </si>
  <si>
    <t>WHITEHORSE LIQUIDITY PARTNERS GPSOF</t>
  </si>
  <si>
    <t>Crescent Direct Lending III</t>
  </si>
  <si>
    <t>Clayton Dubilier and Rice XI L.P</t>
  </si>
  <si>
    <t>Project Stream Co-Invest Fund, L.P</t>
  </si>
  <si>
    <t>Pantheon Global Co-Investment Opportunities Fund V</t>
  </si>
  <si>
    <t>Vintage Co-Invest III</t>
  </si>
  <si>
    <t>ISQ Kio Co-Invest Fund L.P</t>
  </si>
  <si>
    <t>Monarch Opportunistic Real Estate Fund</t>
  </si>
  <si>
    <t>AUDAX DLS CO-INVESTMENT FUND 3 L.P.</t>
  </si>
  <si>
    <t>BCP V DEXKO CO-INVEST LP</t>
  </si>
  <si>
    <t>ISRAEL SECONDARY FUND III L.P</t>
  </si>
  <si>
    <t>PORCUPINE HOLDINGS (OFFSHORE) LP</t>
  </si>
  <si>
    <t>ARES EUROPEAN CREDIT INVESTMENTS VIII (M), L.P.</t>
  </si>
  <si>
    <t>Arkin Bio Capital L.P</t>
  </si>
  <si>
    <t>ELECTRA AMERICA PRINCIPAL HOSPITALITY LP</t>
  </si>
  <si>
    <t>KKR CAVALRY CO-INVEST</t>
  </si>
  <si>
    <t>Cheyne Real Estate Credit Holdings VII</t>
  </si>
  <si>
    <t>Kartesia Senior Opportunities II SCS SICAV-RAIF</t>
  </si>
  <si>
    <t>KASS Unlevered II S,a.r.l</t>
  </si>
  <si>
    <t>Girasol Investments S.A</t>
  </si>
  <si>
    <t>Copenhagen infrastructure Energy Transition Fund I</t>
  </si>
  <si>
    <t>Francisco Partners VII</t>
  </si>
  <si>
    <t>Whitehorse Liquidity Partners V</t>
  </si>
  <si>
    <t>Permira VIII - 2 SCSp</t>
  </si>
  <si>
    <t>ICG Senior Debt Partners Fund 5-A (EUR) SCSp</t>
  </si>
  <si>
    <t>MIE III Co-Investment Fund II S.L.P</t>
  </si>
  <si>
    <t>Brookfield Capital Partners Fund VI</t>
  </si>
  <si>
    <t>Bessemer Venture Partners XII Institutional L.P</t>
  </si>
  <si>
    <t>GIP IV Gutenberg Co Invest SCsp</t>
  </si>
  <si>
    <t>AIOF II Woolly Co-Invest Parallel Fund L.P</t>
  </si>
  <si>
    <t>DIRECT LENDING FUND IV (EUR) SLP</t>
  </si>
  <si>
    <t>Proxima Co-Invest L.P</t>
  </si>
  <si>
    <t>Kartesia Credit Opportunities VI SCS</t>
  </si>
  <si>
    <t>ArcLight Fund VII AIV L.P</t>
  </si>
  <si>
    <t>Astorg VIII</t>
  </si>
  <si>
    <t>WHLP Kennedy (A) LP</t>
  </si>
  <si>
    <t>CDR XII</t>
  </si>
  <si>
    <t>Global Infrastructure Partners Core C L.P</t>
  </si>
  <si>
    <t>EQT Exeter Industrial Value Fund VI L.P</t>
  </si>
  <si>
    <t>CVC Capital Partners IX (A) L.P</t>
  </si>
  <si>
    <t>Thor Investment Trust 1</t>
  </si>
  <si>
    <t>Oak Hill Advisors - OCREDIT</t>
  </si>
  <si>
    <t>Greenfield Partners FloLIVE Co-Investment</t>
  </si>
  <si>
    <t>LCN European Fund IV SLP</t>
  </si>
  <si>
    <t>ELECTRA AMERICA MULTIFAMILY III</t>
  </si>
  <si>
    <t>נדלן מקרקעין להשכרה - סטריט מול רמת ישי</t>
  </si>
  <si>
    <t>נדלן ויוה חדרה</t>
  </si>
  <si>
    <t>השכרה</t>
  </si>
  <si>
    <t>חדרה, צומת תרנ"א-יצחק רבין, אחד העם</t>
  </si>
  <si>
    <t>נדלן אחד העם 56 ת"א</t>
  </si>
  <si>
    <t>נדלן אלביט נתניה - עלות</t>
  </si>
  <si>
    <t>המחשב 2, איזור תעשיה ספיר, נתניה</t>
  </si>
  <si>
    <t>נדלן מגדל צפירה</t>
  </si>
  <si>
    <t>פינת הרחובות הצפירה, יד חרוצים ואליאשברג, תל אביב</t>
  </si>
  <si>
    <t>נדלן מנועי בית שמש</t>
  </si>
  <si>
    <t>אזור תעשיה מערבי "ברוש", בית שמש</t>
  </si>
  <si>
    <t>נדלן מגדל WE ת"א</t>
  </si>
  <si>
    <t>דרך מנחם בגין תל אביב</t>
  </si>
  <si>
    <t>נדלן מגדל עלית -עלות</t>
  </si>
  <si>
    <t>זבוטינסקי 6, רמת גן</t>
  </si>
  <si>
    <t>נדלן מרכז דן</t>
  </si>
  <si>
    <t>זבוטינסקי פינת בן גוריון, בני ברק</t>
  </si>
  <si>
    <t>נדלן קמפוס תל השומר מגרש 33</t>
  </si>
  <si>
    <t>תל השומר</t>
  </si>
  <si>
    <t>נדלן קמפוס תל השומר מגרש 36</t>
  </si>
  <si>
    <t>נדלן נדלן אלביט מודיעין</t>
  </si>
  <si>
    <t>אזור התעסוקה הפארק הטכנולוגי, מודיעין</t>
  </si>
  <si>
    <t>בנק דיסקונט לישראל בע"מ</t>
  </si>
  <si>
    <t>130018- 11- בנק דיסקונט</t>
  </si>
  <si>
    <t>מעלות S&amp;P</t>
  </si>
  <si>
    <t>20003- 11- בנק דיסקונט</t>
  </si>
  <si>
    <t>70002- 11- בנק דיסקונט</t>
  </si>
  <si>
    <t>20001- 11- בנק דיסקונט</t>
  </si>
  <si>
    <t>בנק הפועלים בע"מ</t>
  </si>
  <si>
    <t>100006- 12- בנק הפועלים</t>
  </si>
  <si>
    <t>בנק לאומי לישראל בע"מ</t>
  </si>
  <si>
    <t>130018- 10- בנק לאומי</t>
  </si>
  <si>
    <t>100006- 10- בנק לאומי</t>
  </si>
  <si>
    <t>30005- 10- בנק לאומי</t>
  </si>
  <si>
    <t>20003- 10- בנק לאומי</t>
  </si>
  <si>
    <t>70002- 10- בנק לאומי</t>
  </si>
  <si>
    <t>200040- 10- לאומי</t>
  </si>
  <si>
    <t>80031- 10- בנק לאומי</t>
  </si>
  <si>
    <t>280028- 10- בנק לאומי</t>
  </si>
  <si>
    <t>200005- 10- בנק לאומי</t>
  </si>
  <si>
    <t>20001- 10- בנק לאומי</t>
  </si>
  <si>
    <t>בנק מזרחי טפחות בע"מ</t>
  </si>
  <si>
    <t>130018- 20- בנק מזרחי</t>
  </si>
  <si>
    <t>100006- 20- בנק מזרחי</t>
  </si>
  <si>
    <t>20003- 20- בנק מזרחי</t>
  </si>
  <si>
    <t>70002- 20- בנק מזרחי</t>
  </si>
  <si>
    <t>80031- 20- בנק מזרחי</t>
  </si>
  <si>
    <t>20001- 20- בנק מזרחי</t>
  </si>
  <si>
    <t>200005- 20- בנק מזרחי</t>
  </si>
  <si>
    <t>JP MORGAN</t>
  </si>
  <si>
    <t>20003- 85- JP MORGAN</t>
  </si>
  <si>
    <t>80031- 85- JP MORGAN</t>
  </si>
  <si>
    <t>20001- 85- JP MORGAN</t>
  </si>
  <si>
    <t>1111111111- 11- בנק דיסקונט</t>
  </si>
  <si>
    <t>1111111111- 10- בנק לאומי</t>
  </si>
  <si>
    <t>1111111111- 20- בנק מזרחי</t>
  </si>
  <si>
    <t>ל.ר.</t>
  </si>
  <si>
    <t>Dbrs</t>
  </si>
  <si>
    <t>WBD 4.279 03/15/32</t>
  </si>
  <si>
    <t>סה"כ חוזים עתידיים בישראל</t>
  </si>
  <si>
    <t>או פי סי אנרגיה</t>
  </si>
  <si>
    <t>10000668</t>
  </si>
  <si>
    <t>בזק</t>
  </si>
  <si>
    <t>10000669</t>
  </si>
  <si>
    <t>הפניקס</t>
  </si>
  <si>
    <t>10000632</t>
  </si>
  <si>
    <t>10000677</t>
  </si>
  <si>
    <t>ישראכרט</t>
  </si>
  <si>
    <t>10000676</t>
  </si>
  <si>
    <t>10000667</t>
  </si>
  <si>
    <t>לאומי</t>
  </si>
  <si>
    <t>10000757</t>
  </si>
  <si>
    <t>פועלים</t>
  </si>
  <si>
    <t>10000643</t>
  </si>
  <si>
    <t>10000721</t>
  </si>
  <si>
    <t>+ILS/-USD 3.31 11-10-23 (11) -437</t>
  </si>
  <si>
    <t>10003349</t>
  </si>
  <si>
    <t>10000665</t>
  </si>
  <si>
    <t>+ILS/-USD 3.31 11-10-23 (98) -438</t>
  </si>
  <si>
    <t>10003353</t>
  </si>
  <si>
    <t>+ILS/-USD 3.3115 11-10-23 (20) -435</t>
  </si>
  <si>
    <t>10000110</t>
  </si>
  <si>
    <t>10003351</t>
  </si>
  <si>
    <t>+ILS/-USD 3.332 10-10-23 (11) -442</t>
  </si>
  <si>
    <t>10000663</t>
  </si>
  <si>
    <t>+ILS/-USD 3.3358 10-10-23 (10) -442</t>
  </si>
  <si>
    <t>10003345</t>
  </si>
  <si>
    <t>+ILS/-USD 3.336 10-10-23 (12) -444</t>
  </si>
  <si>
    <t>10003347</t>
  </si>
  <si>
    <t>+ILS/-USD 3.3392 12-10-23 (20) -438</t>
  </si>
  <si>
    <t>10003359</t>
  </si>
  <si>
    <t>+ILS/-USD 3.34 12-10-23 (10) -438</t>
  </si>
  <si>
    <t>10003355</t>
  </si>
  <si>
    <t>+ILS/-USD 3.3413 12-10-23 (11) -437</t>
  </si>
  <si>
    <t>10003357</t>
  </si>
  <si>
    <t>+ILS/-USD 3.3736 19-10-23 (94) -435</t>
  </si>
  <si>
    <t>10003396</t>
  </si>
  <si>
    <t>+ILS/-USD 3.374 19-10-23 (10) -420</t>
  </si>
  <si>
    <t>10000837</t>
  </si>
  <si>
    <t>+ILS/-USD 3.3767 19-10-23 (11) -433</t>
  </si>
  <si>
    <t>10003394</t>
  </si>
  <si>
    <t>10000673</t>
  </si>
  <si>
    <t>+ILS/-USD 3.3915 18-10-23 (11) -455</t>
  </si>
  <si>
    <t>10000671</t>
  </si>
  <si>
    <t>10003389</t>
  </si>
  <si>
    <t>+ILS/-USD 3.393 18-10-23 (12) -456</t>
  </si>
  <si>
    <t>10000833</t>
  </si>
  <si>
    <t>10003391</t>
  </si>
  <si>
    <t>+ILS/-USD 3.3933 18-10-23 (10) -457</t>
  </si>
  <si>
    <t>10003387</t>
  </si>
  <si>
    <t>10000831</t>
  </si>
  <si>
    <t>+ILS/-USD 3.3945 23-10-23 (20) -455</t>
  </si>
  <si>
    <t>10003405</t>
  </si>
  <si>
    <t>+ILS/-USD 3.3954 19-10-23 (20) -446</t>
  </si>
  <si>
    <t>10000839</t>
  </si>
  <si>
    <t>+ILS/-USD 3.397 23-10-23 (10) -455</t>
  </si>
  <si>
    <t>10003401</t>
  </si>
  <si>
    <t>+ILS/-USD 3.4 23-10-23 (12) -457</t>
  </si>
  <si>
    <t>10003403</t>
  </si>
  <si>
    <t>+ILS/-USD 3.4241 25-10-23 (20) -449</t>
  </si>
  <si>
    <t>10000112</t>
  </si>
  <si>
    <t>+ILS/-USD 3.4242 25-10-23 (10) -448</t>
  </si>
  <si>
    <t>10000199</t>
  </si>
  <si>
    <t>10000843</t>
  </si>
  <si>
    <t>+ILS/-USD 3.4253 25-10-23 (11) -447</t>
  </si>
  <si>
    <t>10003415</t>
  </si>
  <si>
    <t>10000845</t>
  </si>
  <si>
    <t>10000675</t>
  </si>
  <si>
    <t>+ILS/-USD 3.4262 25-10-23 (93) -448</t>
  </si>
  <si>
    <t>10000847</t>
  </si>
  <si>
    <t>+ILS/-USD 3.4289 24-10-23 (11) -451</t>
  </si>
  <si>
    <t>10003413</t>
  </si>
  <si>
    <t>+ILS/-USD 3.43 16-10-23 (10) -463</t>
  </si>
  <si>
    <t>10003370</t>
  </si>
  <si>
    <t>+ILS/-USD 3.43 16-10-23 (12) -463</t>
  </si>
  <si>
    <t>10003374</t>
  </si>
  <si>
    <t>+ILS/-USD 3.432 17-10-23 (93) -460</t>
  </si>
  <si>
    <t>10003380</t>
  </si>
  <si>
    <t>+ILS/-USD 3.432 24-10-23 (10) -448</t>
  </si>
  <si>
    <t>10000197</t>
  </si>
  <si>
    <t>10000841</t>
  </si>
  <si>
    <t>+ILS/-USD 3.4335 16-10-23 (11) -465</t>
  </si>
  <si>
    <t>10003372</t>
  </si>
  <si>
    <t>+ILS/-USD 3.4336 16-10-23 (94) -464</t>
  </si>
  <si>
    <t>10003376</t>
  </si>
  <si>
    <t>+ILS/-USD 3.488 26-10-23 (12) -481</t>
  </si>
  <si>
    <t>10000864</t>
  </si>
  <si>
    <t>+ILS/-USD 3.49 26-10-23 (20) -480</t>
  </si>
  <si>
    <t>10000862</t>
  </si>
  <si>
    <t>+ILS/-USD 3.491 26-10-23 (10) -483</t>
  </si>
  <si>
    <t>10003478</t>
  </si>
  <si>
    <t>10000681</t>
  </si>
  <si>
    <t>+ILS/-USD 3.4916 26-10-23 (98) -484</t>
  </si>
  <si>
    <t>10003476</t>
  </si>
  <si>
    <t>+ILS/-USD 3.502 01-11-23 (12) -436</t>
  </si>
  <si>
    <t>10003490</t>
  </si>
  <si>
    <t>+ILS/-USD 3.5024 01-11-23 (11) -436</t>
  </si>
  <si>
    <t>10003488</t>
  </si>
  <si>
    <t>+ILS/-USD 3.5131 02-11-23 (20) -449</t>
  </si>
  <si>
    <t>10003494</t>
  </si>
  <si>
    <t>+ILS/-USD 3.5143 02-11-23 (11) -447</t>
  </si>
  <si>
    <t>10000683</t>
  </si>
  <si>
    <t>+ILS/-USD 3.517 16-11-23 (20) -393</t>
  </si>
  <si>
    <t>10003599</t>
  </si>
  <si>
    <t>10000711</t>
  </si>
  <si>
    <t>+ILS/-USD 3.52 16-11-23 (12) -390</t>
  </si>
  <si>
    <t>10003597</t>
  </si>
  <si>
    <t>+ILS/-USD 3.524 16-11-23 (93) -390</t>
  </si>
  <si>
    <t>10003601</t>
  </si>
  <si>
    <t>+ILS/-USD 3.526 21-11-23 (11) -390</t>
  </si>
  <si>
    <t>10003603</t>
  </si>
  <si>
    <t>10000713</t>
  </si>
  <si>
    <t>+ILS/-USD 3.5275 20-11-23 (10) -380</t>
  </si>
  <si>
    <t>10003593</t>
  </si>
  <si>
    <t>+ILS/-USD 3.528 21-11-23 (94) -390</t>
  </si>
  <si>
    <t>10003605</t>
  </si>
  <si>
    <t>+ILS/-USD 3.53 20-11-23 (12) -383</t>
  </si>
  <si>
    <t>10003595</t>
  </si>
  <si>
    <t>+ILS/-USD 3.537 30-11-23 (11) -260</t>
  </si>
  <si>
    <t>10003829</t>
  </si>
  <si>
    <t>+ILS/-USD 3.542 30-11-23 (12) -266</t>
  </si>
  <si>
    <t>10003831</t>
  </si>
  <si>
    <t>+ILS/-USD 3.547 30-11-23 (10) -264</t>
  </si>
  <si>
    <t>10000249</t>
  </si>
  <si>
    <t>10000748</t>
  </si>
  <si>
    <t>+ILS/-USD 3.55 15-11-23 (12) -462</t>
  </si>
  <si>
    <t>10000887</t>
  </si>
  <si>
    <t>+ILS/-USD 3.555 22-11-23 (11) -400</t>
  </si>
  <si>
    <t>10003615</t>
  </si>
  <si>
    <t>10000717</t>
  </si>
  <si>
    <t>+ILS/-USD 3.5568 22-11-23 (10) -397</t>
  </si>
  <si>
    <t>10000715</t>
  </si>
  <si>
    <t>10000223</t>
  </si>
  <si>
    <t>10003611</t>
  </si>
  <si>
    <t>+ILS/-USD 3.558 16-10-23 (11) -178</t>
  </si>
  <si>
    <t>10000753</t>
  </si>
  <si>
    <t>+ILS/-USD 3.558 22-11-23 (94) -380</t>
  </si>
  <si>
    <t>10003613</t>
  </si>
  <si>
    <t>+ILS/-USD 3.56 16-10-23 (20) -179</t>
  </si>
  <si>
    <t>10000751</t>
  </si>
  <si>
    <t>10000976</t>
  </si>
  <si>
    <t>+ILS/-USD 3.56 22-01-24 (11) -320</t>
  </si>
  <si>
    <t>10001003</t>
  </si>
  <si>
    <t>10003961</t>
  </si>
  <si>
    <t>+ILS/-USD 3.5603 22-11-23 (12) -397</t>
  </si>
  <si>
    <t>10000912</t>
  </si>
  <si>
    <t>+ILS/-USD 3.5626 14-11-23 (11) -474</t>
  </si>
  <si>
    <t>10003556</t>
  </si>
  <si>
    <t>+ILS/-USD 3.563 22-01-24 (20) -320</t>
  </si>
  <si>
    <t>10001005</t>
  </si>
  <si>
    <t>+ILS/-USD 3.564 22-01-24 (10) -320</t>
  </si>
  <si>
    <t>10003959</t>
  </si>
  <si>
    <t>+ILS/-USD 3.5656 14-11-23 (98) -474</t>
  </si>
  <si>
    <t>10003560</t>
  </si>
  <si>
    <t>+ILS/-USD 3.5657 14-11-23 (10) -473</t>
  </si>
  <si>
    <t>10000213</t>
  </si>
  <si>
    <t>10003554</t>
  </si>
  <si>
    <t>+ILS/-USD 3.5662 08-11-23 (10) -438</t>
  </si>
  <si>
    <t>10000209</t>
  </si>
  <si>
    <t>10003524</t>
  </si>
  <si>
    <t>+ILS/-USD 3.5672 08-11-23 (20) -438</t>
  </si>
  <si>
    <t>10003526</t>
  </si>
  <si>
    <t>+ILS/-USD 3.57 14-11-23 (12) -473</t>
  </si>
  <si>
    <t>10003558</t>
  </si>
  <si>
    <t>10000697</t>
  </si>
  <si>
    <t>+ILS/-USD 3.5717 06-11-23 (11) -483</t>
  </si>
  <si>
    <t>10000685</t>
  </si>
  <si>
    <t>10000869</t>
  </si>
  <si>
    <t>10003498</t>
  </si>
  <si>
    <t>+ILS/-USD 3.572 14-12-23 (10) -460</t>
  </si>
  <si>
    <t>10003564</t>
  </si>
  <si>
    <t>+ILS/-USD 3.572 20-11-23 (11) -187</t>
  </si>
  <si>
    <t>10000781</t>
  </si>
  <si>
    <t>+ILS/-USD 3.5759 14-11-23 (11) -441</t>
  </si>
  <si>
    <t>10000883</t>
  </si>
  <si>
    <t>+ILS/-USD 3.58 10-10-23 (20) -365</t>
  </si>
  <si>
    <t>10000885</t>
  </si>
  <si>
    <t>+ILS/-USD 3.582 17-10-23 (11) -174</t>
  </si>
  <si>
    <t>10000756</t>
  </si>
  <si>
    <t>+ILS/-USD 3.5882 14-12-23 (11) -458</t>
  </si>
  <si>
    <t>10003568</t>
  </si>
  <si>
    <t>10000703</t>
  </si>
  <si>
    <t>+ILS/-USD 3.595 26-10-23 (11) -420</t>
  </si>
  <si>
    <t>10000875</t>
  </si>
  <si>
    <t>10000693</t>
  </si>
  <si>
    <t>+ILS/-USD 3.596 24-10-23 (12) -192</t>
  </si>
  <si>
    <t>10003844</t>
  </si>
  <si>
    <t>+ILS/-USD 3.596 26-10-23 (20) -420</t>
  </si>
  <si>
    <t>10000877</t>
  </si>
  <si>
    <t>+ILS/-USD 3.602 09-11-23 (12) -440</t>
  </si>
  <si>
    <t>10003546</t>
  </si>
  <si>
    <t>+ILS/-USD 3.602 09-11-23 (20) -443</t>
  </si>
  <si>
    <t>10003544</t>
  </si>
  <si>
    <t>+ILS/-USD 3.603 08-11-23 (10) -430</t>
  </si>
  <si>
    <t>10000211</t>
  </si>
  <si>
    <t>+ILS/-USD 3.603 09-11-23 (98) -440</t>
  </si>
  <si>
    <t>10003548</t>
  </si>
  <si>
    <t>+ILS/-USD 3.604 09-11-23 (11) -440</t>
  </si>
  <si>
    <t>10003542</t>
  </si>
  <si>
    <t>+ILS/-USD 3.6041 09-11-23 (10) -364</t>
  </si>
  <si>
    <t>10003632</t>
  </si>
  <si>
    <t>+ILS/-USD 3.6055 27-11-23 (94) -375</t>
  </si>
  <si>
    <t>10003645</t>
  </si>
  <si>
    <t>+ILS/-USD 3.6076 09-11-23 (12) -359</t>
  </si>
  <si>
    <t>10003636</t>
  </si>
  <si>
    <t>+ILS/-USD 3.608 27-11-23 (10) -374</t>
  </si>
  <si>
    <t>10003639</t>
  </si>
  <si>
    <t>+ILS/-USD 3.6085 27-11-23 (11) -375</t>
  </si>
  <si>
    <t>10003641</t>
  </si>
  <si>
    <t>10000720</t>
  </si>
  <si>
    <t>+ILS/-USD 3.6085 27-11-23 (93) -375</t>
  </si>
  <si>
    <t>10003643</t>
  </si>
  <si>
    <t>+ILS/-USD 3.6092 15-11-23 (11) -348</t>
  </si>
  <si>
    <t>10003646</t>
  </si>
  <si>
    <t>+ILS/-USD 3.611 13-12-23 (12) -440</t>
  </si>
  <si>
    <t>10003589</t>
  </si>
  <si>
    <t>+ILS/-USD 3.612 13-12-23 (20) -445</t>
  </si>
  <si>
    <t>10003591</t>
  </si>
  <si>
    <t>+ILS/-USD 3.6122 15-11-23 (11) -348</t>
  </si>
  <si>
    <t>10003648</t>
  </si>
  <si>
    <t>+ILS/-USD 3.6125 07-11-23 (12) -450</t>
  </si>
  <si>
    <t>10003519</t>
  </si>
  <si>
    <t>10000871</t>
  </si>
  <si>
    <t>+ILS/-USD 3.6125 13-11-23 (12) -445</t>
  </si>
  <si>
    <t>10000879</t>
  </si>
  <si>
    <t>+ILS/-USD 3.612902 07-11-23 (93) -443</t>
  </si>
  <si>
    <t>10000691</t>
  </si>
  <si>
    <t>+ILS/-USD 3.613 07-11-23 (11) -450</t>
  </si>
  <si>
    <t>10003517</t>
  </si>
  <si>
    <t>+ILS/-USD 3.6146 07-11-23 (20) -444</t>
  </si>
  <si>
    <t>10003521</t>
  </si>
  <si>
    <t>10000689</t>
  </si>
  <si>
    <t>+ILS/-USD 3.6149 13-11-23 (11) -441</t>
  </si>
  <si>
    <t>10000695</t>
  </si>
  <si>
    <t>+ILS/-USD 3.615 28-11-23 (11) -368</t>
  </si>
  <si>
    <t>10003651</t>
  </si>
  <si>
    <t>+ILS/-USD 3.616 28-11-23 (10) -368</t>
  </si>
  <si>
    <t>10000117</t>
  </si>
  <si>
    <t>10000227</t>
  </si>
  <si>
    <t>+ILS/-USD 3.616 28-11-23 (12) -369</t>
  </si>
  <si>
    <t>10000924</t>
  </si>
  <si>
    <t>+ILS/-USD 3.617 13-11-23 (20) -446</t>
  </si>
  <si>
    <t>10000881</t>
  </si>
  <si>
    <t>+ILS/-USD 3.617 16-11-23 (10) -390</t>
  </si>
  <si>
    <t>10003587</t>
  </si>
  <si>
    <t>10000910</t>
  </si>
  <si>
    <t>10000218</t>
  </si>
  <si>
    <t>+ILS/-USD 3.617 29-11-23 (10) -370</t>
  </si>
  <si>
    <t>10003660</t>
  </si>
  <si>
    <t>+ILS/-USD 3.62 05-12-23 (11) -370</t>
  </si>
  <si>
    <t>10000936</t>
  </si>
  <si>
    <t>+ILS/-USD 3.62 05-12-23 (12) -370</t>
  </si>
  <si>
    <t>10000938</t>
  </si>
  <si>
    <t>+ILS/-USD 3.62 29-11-23 (12) -370</t>
  </si>
  <si>
    <t>10003656</t>
  </si>
  <si>
    <t>10000926</t>
  </si>
  <si>
    <t>+ILS/-USD 3.62 29-11-23 (20) -371</t>
  </si>
  <si>
    <t>10000928</t>
  </si>
  <si>
    <t>10003658</t>
  </si>
  <si>
    <t>+ILS/-USD 3.62 29-11-23 (98) -370</t>
  </si>
  <si>
    <t>10003662</t>
  </si>
  <si>
    <t>+ILS/-USD 3.62 30-11-23 (11) -330</t>
  </si>
  <si>
    <t>10000950</t>
  </si>
  <si>
    <t>+ILS/-USD 3.621 05-12-23 (20) -373</t>
  </si>
  <si>
    <t>10000940</t>
  </si>
  <si>
    <t>+ILS/-USD 3.625 07-11-23 (12) -463</t>
  </si>
  <si>
    <t>10003506</t>
  </si>
  <si>
    <t>+ILS/-USD 3.63 30-11-23 (11) -327</t>
  </si>
  <si>
    <t>10003706</t>
  </si>
  <si>
    <t>+ILS/-USD 3.63 30-11-23 (12) -328</t>
  </si>
  <si>
    <t>10003708</t>
  </si>
  <si>
    <t>+ILS/-USD 3.63 30-11-23 (20) -327</t>
  </si>
  <si>
    <t>10000948</t>
  </si>
  <si>
    <t>+ILS/-USD 3.6317 30-11-23 (10) -327</t>
  </si>
  <si>
    <t>10003704</t>
  </si>
  <si>
    <t>+ILS/-USD 3.637 15-11-23 (12) -433</t>
  </si>
  <si>
    <t>10003579</t>
  </si>
  <si>
    <t>+ILS/-USD 3.643 11-10-23 (20) -145</t>
  </si>
  <si>
    <t>10000981</t>
  </si>
  <si>
    <t>+ILS/-USD 3.646 07-12-23 (20) -264</t>
  </si>
  <si>
    <t>10000985</t>
  </si>
  <si>
    <t>+ILS/-USD 3.649 07-12-23 (11) -269</t>
  </si>
  <si>
    <t>10003870</t>
  </si>
  <si>
    <t>+ILS/-USD 3.6527 25-01-24 (12) -333</t>
  </si>
  <si>
    <t>10003972</t>
  </si>
  <si>
    <t>+ILS/-USD 3.663 07-12-23 (10) -271</t>
  </si>
  <si>
    <t>10000983</t>
  </si>
  <si>
    <t>+ILS/-USD 3.6654 23-01-24 (12) -346</t>
  </si>
  <si>
    <t>10000788</t>
  </si>
  <si>
    <t>+ILS/-USD 3.675 23-01-24 (11) -340</t>
  </si>
  <si>
    <t>10000786</t>
  </si>
  <si>
    <t>+ILS/-USD 3.6758 23-01-24 (10) -342</t>
  </si>
  <si>
    <t>10003965</t>
  </si>
  <si>
    <t>+ILS/-USD 3.6761 23-01-24 (11) -339</t>
  </si>
  <si>
    <t>10003966</t>
  </si>
  <si>
    <t>+ILS/-USD 3.678 22-01-24 (10) -358</t>
  </si>
  <si>
    <t>10001010</t>
  </si>
  <si>
    <t>+ILS/-USD 3.6801 23-01-24 (11) -339</t>
  </si>
  <si>
    <t>10003967</t>
  </si>
  <si>
    <t>+ILS/-USD 3.694 29-11-23 (10) -235</t>
  </si>
  <si>
    <t>10003875</t>
  </si>
  <si>
    <t>10000989</t>
  </si>
  <si>
    <t>+ILS/-USD 3.696 07-12-23 (12) -245</t>
  </si>
  <si>
    <t>10003873</t>
  </si>
  <si>
    <t>+ILS/-USD 3.6968 29-11-23 (11) -232</t>
  </si>
  <si>
    <t>10000987</t>
  </si>
  <si>
    <t>10000769</t>
  </si>
  <si>
    <t>+ILS/-USD 3.7359 09-11-23 (11) -141</t>
  </si>
  <si>
    <t>10003985</t>
  </si>
  <si>
    <t>+ILS/-USD 3.741 29-01-24 (11) -308</t>
  </si>
  <si>
    <t>10004007</t>
  </si>
  <si>
    <t>+ILS/-USD 3.7437 25-01-24 (12) -293</t>
  </si>
  <si>
    <t>10003998</t>
  </si>
  <si>
    <t>+ILS/-USD 3.744 25-01-24 (10) -295</t>
  </si>
  <si>
    <t>10003996</t>
  </si>
  <si>
    <t>+ILS/-USD 3.744 29-01-24 (10) -306</t>
  </si>
  <si>
    <t>10004005</t>
  </si>
  <si>
    <t>+ILS/-USD 3.744 29-01-24 (12) -310</t>
  </si>
  <si>
    <t>10004003</t>
  </si>
  <si>
    <t>+ILS/-USD 3.751 29-01-24 (11) -310</t>
  </si>
  <si>
    <t>10004029</t>
  </si>
  <si>
    <t>+ILS/-USD 3.765 21-02-24 (11) -324</t>
  </si>
  <si>
    <t>10000799</t>
  </si>
  <si>
    <t>10004046</t>
  </si>
  <si>
    <t>+ILS/-USD 3.7659 14-02-24 (10) -316</t>
  </si>
  <si>
    <t>10004033</t>
  </si>
  <si>
    <t>+ILS/-USD 3.769 21-02-24 (10) -324</t>
  </si>
  <si>
    <t>10004044</t>
  </si>
  <si>
    <t>10000274</t>
  </si>
  <si>
    <t>10000797</t>
  </si>
  <si>
    <t>+ILS/-USD 3.7697 25-01-24 (10) -308</t>
  </si>
  <si>
    <t>10000265</t>
  </si>
  <si>
    <t>+ILS/-USD 3.77 28-02-24 (11) -340</t>
  </si>
  <si>
    <t>10000801</t>
  </si>
  <si>
    <t>10004077</t>
  </si>
  <si>
    <t>+ILS/-USD 3.7705 28-02-24 (10) -340</t>
  </si>
  <si>
    <t>10004075</t>
  </si>
  <si>
    <t>10000286</t>
  </si>
  <si>
    <t>+ILS/-USD 3.7725 25-01-24 (11) -315</t>
  </si>
  <si>
    <t>10004001</t>
  </si>
  <si>
    <t>+ILS/-USD 3.7732 29-01-24 (20) -318</t>
  </si>
  <si>
    <t>10004023</t>
  </si>
  <si>
    <t>+ILS/-USD 3.7736 07-03-24 (94) -334</t>
  </si>
  <si>
    <t>10004107</t>
  </si>
  <si>
    <t>+ILS/-USD 3.776 21-02-24 (20) -327</t>
  </si>
  <si>
    <t>10001036</t>
  </si>
  <si>
    <t>10004048</t>
  </si>
  <si>
    <t>+ILS/-USD 3.776 29-01-24 (12) -318</t>
  </si>
  <si>
    <t>10000792</t>
  </si>
  <si>
    <t>+ILS/-USD 3.7766 07-03-24 (11) -334</t>
  </si>
  <si>
    <t>10000803</t>
  </si>
  <si>
    <t>+ILS/-USD 3.7766 07-03-24 (12) -334</t>
  </si>
  <si>
    <t>10004105</t>
  </si>
  <si>
    <t>+ILS/-USD 3.777 12-03-24 (20) -330</t>
  </si>
  <si>
    <t>10004112</t>
  </si>
  <si>
    <t>+ILS/-USD 3.78 06-03-24 (11) -331</t>
  </si>
  <si>
    <t>10004102</t>
  </si>
  <si>
    <t>+ILS/-USD 3.78 06-03-24 (12) -331</t>
  </si>
  <si>
    <t>10004100</t>
  </si>
  <si>
    <t>+ILS/-USD 3.78 12-03-24 (11) -330</t>
  </si>
  <si>
    <t>10004110</t>
  </si>
  <si>
    <t>10001063</t>
  </si>
  <si>
    <t>+ILS/-USD 3.783 29-02-24 (10) -353</t>
  </si>
  <si>
    <t>10004084</t>
  </si>
  <si>
    <t>+ILS/-USD 3.784 29-02-24 (20) -349</t>
  </si>
  <si>
    <t>10001047</t>
  </si>
  <si>
    <t>+ILS/-USD 3.7847 29-02-24 (11) -353</t>
  </si>
  <si>
    <t>10004080</t>
  </si>
  <si>
    <t>10001045</t>
  </si>
  <si>
    <t>+ILS/-USD 3.785 29-02-24 (12) -353</t>
  </si>
  <si>
    <t>10004082</t>
  </si>
  <si>
    <t>+ILS/-USD 3.786 15-02-24 (11) -305</t>
  </si>
  <si>
    <t>10004036</t>
  </si>
  <si>
    <t>+ILS/-USD 3.786 15-02-24 (12) -300</t>
  </si>
  <si>
    <t>10004038</t>
  </si>
  <si>
    <t>+ILS/-USD 3.7875 15-02-24 (20) -305</t>
  </si>
  <si>
    <t>10000795</t>
  </si>
  <si>
    <t>10004040</t>
  </si>
  <si>
    <t>+ILS/-USD 3.788 13-03-24 (10) -334</t>
  </si>
  <si>
    <t>10004116</t>
  </si>
  <si>
    <t>+ILS/-USD 3.788 15-02-24 (12) -303</t>
  </si>
  <si>
    <t>10004042</t>
  </si>
  <si>
    <t>+ILS/-USD 3.7896 13-03-24 (11) -334</t>
  </si>
  <si>
    <t>10004118</t>
  </si>
  <si>
    <t>10000805</t>
  </si>
  <si>
    <t>+ILS/-USD 3.79 05-03-24 (20) -337</t>
  </si>
  <si>
    <t>10004098</t>
  </si>
  <si>
    <t>+ILS/-USD 3.79 13-03-24 (98) -334</t>
  </si>
  <si>
    <t>10004120</t>
  </si>
  <si>
    <t>+ILS/-USD 3.79 22-02-24 (11) -340</t>
  </si>
  <si>
    <t>10004050</t>
  </si>
  <si>
    <t>+ILS/-USD 3.7902 22-01-24 (20) -248</t>
  </si>
  <si>
    <t>10004034</t>
  </si>
  <si>
    <t>+ILS/-USD 3.7913 22-02-24 (20) -337</t>
  </si>
  <si>
    <t>10004054</t>
  </si>
  <si>
    <t>+ILS/-USD 3.792 22-02-24 (12) -339</t>
  </si>
  <si>
    <t>10004052</t>
  </si>
  <si>
    <t>+ILS/-USD 3.7925 05-03-24 (12) -335</t>
  </si>
  <si>
    <t>10001053</t>
  </si>
  <si>
    <t>10004096</t>
  </si>
  <si>
    <t>+ILS/-USD 3.793 22-02-24 (98) -347</t>
  </si>
  <si>
    <t>10004056</t>
  </si>
  <si>
    <t>+ILS/-USD 3.7936 05-03-24 (11) -334</t>
  </si>
  <si>
    <t>10004094</t>
  </si>
  <si>
    <t>+ILS/-USD 3.7943 22-02-24 (10) -337</t>
  </si>
  <si>
    <t>10000279</t>
  </si>
  <si>
    <t>+ILS/-USD 3.8132 26-02-24 (11) -328</t>
  </si>
  <si>
    <t>10004063</t>
  </si>
  <si>
    <t>+ILS/-USD 3.8135 26-02-24 (10) -330</t>
  </si>
  <si>
    <t>10000282</t>
  </si>
  <si>
    <t>+ILS/-USD 3.818 22-02-24 (20) -305</t>
  </si>
  <si>
    <t>10004126</t>
  </si>
  <si>
    <t>+USD/-ILS 3.5342 29-11-23 (12) -248</t>
  </si>
  <si>
    <t>10003832</t>
  </si>
  <si>
    <t>+USD/-ILS 3.539 29-11-23 (20) -250</t>
  </si>
  <si>
    <t>10003827</t>
  </si>
  <si>
    <t>+USD/-ILS 3.5511 07-12-23 (11) -219</t>
  </si>
  <si>
    <t>10003933</t>
  </si>
  <si>
    <t>+USD/-ILS 3.554 14-12-23 (11) -282</t>
  </si>
  <si>
    <t>10003822</t>
  </si>
  <si>
    <t>+USD/-ILS 3.557 30-11-23 (10) -251</t>
  </si>
  <si>
    <t>10003820</t>
  </si>
  <si>
    <t>+USD/-ILS 3.557 30-11-23 (11) -251</t>
  </si>
  <si>
    <t>10003824</t>
  </si>
  <si>
    <t>+USD/-ILS 3.5625 30-11-23 (10) -195</t>
  </si>
  <si>
    <t>10000264</t>
  </si>
  <si>
    <t>+USD/-ILS 3.5628 14-11-23 (10) -227</t>
  </si>
  <si>
    <t>10003825</t>
  </si>
  <si>
    <t>+USD/-ILS 3.567 16-11-23 (10) -230</t>
  </si>
  <si>
    <t>10000974</t>
  </si>
  <si>
    <t>+USD/-ILS 3.5695 09-11-23 (10) -155</t>
  </si>
  <si>
    <t>10003927</t>
  </si>
  <si>
    <t>+USD/-ILS 3.57 09-11-23 (11) -155</t>
  </si>
  <si>
    <t>10003929</t>
  </si>
  <si>
    <t>+USD/-ILS 3.57 09-11-23 (12) -155</t>
  </si>
  <si>
    <t>10003931</t>
  </si>
  <si>
    <t>+USD/-ILS 3.5745 06-11-23 (11) -220</t>
  </si>
  <si>
    <t>10003812</t>
  </si>
  <si>
    <t>+USD/-ILS 3.5745 15-11-23 (11) -155</t>
  </si>
  <si>
    <t>10003950</t>
  </si>
  <si>
    <t>+USD/-ILS 3.575 07-11-23 (12) -220</t>
  </si>
  <si>
    <t>10003813</t>
  </si>
  <si>
    <t>+USD/-ILS 3.5756 20-11-23 (10) -164</t>
  </si>
  <si>
    <t>10003952</t>
  </si>
  <si>
    <t>+USD/-ILS 3.58 28-11-23 (11) -242</t>
  </si>
  <si>
    <t>10003861</t>
  </si>
  <si>
    <t>+USD/-ILS 3.5842 26-10-23 (10) -183</t>
  </si>
  <si>
    <t>10003863</t>
  </si>
  <si>
    <t>+USD/-ILS 3.5848 23-10-23 (10) -177</t>
  </si>
  <si>
    <t>10003865</t>
  </si>
  <si>
    <t>+USD/-ILS 3.59 29-11-23 (10) -252</t>
  </si>
  <si>
    <t>10003851</t>
  </si>
  <si>
    <t>+USD/-ILS 3.59 30-11-23 (11) -253</t>
  </si>
  <si>
    <t>10003847</t>
  </si>
  <si>
    <t>+USD/-ILS 3.59 30-11-23 (12) -252</t>
  </si>
  <si>
    <t>10003849</t>
  </si>
  <si>
    <t>+USD/-ILS 3.5953 14-12-23 (11) -272</t>
  </si>
  <si>
    <t>10000765</t>
  </si>
  <si>
    <t>+USD/-ILS 3.608 22-11-23 (11) -315</t>
  </si>
  <si>
    <t>10003686</t>
  </si>
  <si>
    <t>+USD/-ILS 3.6092 27-11-23 (11) -338</t>
  </si>
  <si>
    <t>10003687</t>
  </si>
  <si>
    <t>+USD/-ILS 3.643 11-10-23 (20) -145</t>
  </si>
  <si>
    <t>10000120</t>
  </si>
  <si>
    <t>+USD/-ILS 3.65425 08-11-23 (10) -157.5</t>
  </si>
  <si>
    <t>10003963</t>
  </si>
  <si>
    <t>+USD/-ILS 3.6881 19-10-23 (10) -119</t>
  </si>
  <si>
    <t>10001017</t>
  </si>
  <si>
    <t>+USD/-ILS 3.6883 18-10-23 (10) -117</t>
  </si>
  <si>
    <t>10001015</t>
  </si>
  <si>
    <t>+USD/-ILS 3.713 24-10-23 (10) -242</t>
  </si>
  <si>
    <t>10000968</t>
  </si>
  <si>
    <t>+USD/-ILS 3.765 21-02-24 (10) -310</t>
  </si>
  <si>
    <t>10000288</t>
  </si>
  <si>
    <t>+USD/-ILS 3.78 21-02-24 (20) -288</t>
  </si>
  <si>
    <t>10001061</t>
  </si>
  <si>
    <t>+USD/-ILS 3.785 07-12-23 (10) -155</t>
  </si>
  <si>
    <t>10001034</t>
  </si>
  <si>
    <t>+USD/-ILS 3.8055 22-01-24 (10) -235</t>
  </si>
  <si>
    <t>10001057</t>
  </si>
  <si>
    <t>+USD/-ILS 3.8105 11-10-23 (20) -45</t>
  </si>
  <si>
    <t>10000124</t>
  </si>
  <si>
    <t>+USD/-ILS 3.8234 24-10-23 (10) -56</t>
  </si>
  <si>
    <t>10001055</t>
  </si>
  <si>
    <t>+USD/-ILS 3.8422 25-10-23 (20) -63</t>
  </si>
  <si>
    <t>10000126</t>
  </si>
  <si>
    <t>+ILS/-USD 3.478 30-10-23 (10) -430</t>
  </si>
  <si>
    <t>10002179</t>
  </si>
  <si>
    <t>10002182</t>
  </si>
  <si>
    <t>+ILS/-USD 3.515 02-11-23 (12) -448</t>
  </si>
  <si>
    <t>10002184</t>
  </si>
  <si>
    <t>+ILS/-USD 3.5501 30-10-23 (10) -344</t>
  </si>
  <si>
    <t>10002213</t>
  </si>
  <si>
    <t>+ILS/-USD 3.565 06-12-23 (10) -275</t>
  </si>
  <si>
    <t>10002241</t>
  </si>
  <si>
    <t>+ILS/-USD 3.5787 06-12-23 (10) -273</t>
  </si>
  <si>
    <t>10002246</t>
  </si>
  <si>
    <t>+ILS/-USD 3.5836 24-10-23 (12) -134</t>
  </si>
  <si>
    <t>10002266</t>
  </si>
  <si>
    <t>+ILS/-USD 3.59 30-10-23 (10) -380</t>
  </si>
  <si>
    <t>10002195</t>
  </si>
  <si>
    <t>+ILS/-USD 3.6175 30-10-23 (10) -380</t>
  </si>
  <si>
    <t>10002205</t>
  </si>
  <si>
    <t>10002225</t>
  </si>
  <si>
    <t>10002220</t>
  </si>
  <si>
    <t>+ILS/-USD 3.6222 30-10-23 (10) -343</t>
  </si>
  <si>
    <t>10002216</t>
  </si>
  <si>
    <t>+ILS/-USD 3.629 30-10-23 (10) -280</t>
  </si>
  <si>
    <t>10002229</t>
  </si>
  <si>
    <t>+ILS/-USD 3.6306 06-12-23 (10) -319</t>
  </si>
  <si>
    <t>10002231</t>
  </si>
  <si>
    <t>+ILS/-USD 3.6606 22-01-24 (10) -359</t>
  </si>
  <si>
    <t>10002273</t>
  </si>
  <si>
    <t>+ILS/-USD 3.6677 06-12-23 (10) -268</t>
  </si>
  <si>
    <t>10002253</t>
  </si>
  <si>
    <t>+ILS/-USD 3.688 05-12-23 (12) -230</t>
  </si>
  <si>
    <t>10002269</t>
  </si>
  <si>
    <t>+ILS/-USD 3.74 06-12-23 (10) -200</t>
  </si>
  <si>
    <t>10002285</t>
  </si>
  <si>
    <t>10002297</t>
  </si>
  <si>
    <t>+ILS/-USD 3.7796 06-12-23 (10) -184</t>
  </si>
  <si>
    <t>10002287</t>
  </si>
  <si>
    <t>+ILS/-USD 3.7937 06-12-23 (10) -158</t>
  </si>
  <si>
    <t>10002288</t>
  </si>
  <si>
    <t>+USD/-ILS 3.613 02-11-23 (12) -295</t>
  </si>
  <si>
    <t>10002223</t>
  </si>
  <si>
    <t>+USD/-ILS 3.6406 01-11-23 (12) -124</t>
  </si>
  <si>
    <t>10002274</t>
  </si>
  <si>
    <t>+USD/-ILS 3.7995 06-12-23 (10) -120</t>
  </si>
  <si>
    <t>10002298</t>
  </si>
  <si>
    <t>+USD/-ILS 3.8426 30-10-23 (10) -54</t>
  </si>
  <si>
    <t>10002299</t>
  </si>
  <si>
    <t>סה"כ מט"ח/ מט"ח</t>
  </si>
  <si>
    <t>+AUD/-USD 0.64482 16-01-24 (10) +34.2</t>
  </si>
  <si>
    <t>10004021</t>
  </si>
  <si>
    <t>+AUD/-USD 0.64582 16-01-24 (10) +34.2</t>
  </si>
  <si>
    <t>10004022</t>
  </si>
  <si>
    <t>+AUD/-USD 0.65395 16-01-24 (10) +33.5</t>
  </si>
  <si>
    <t>10004030</t>
  </si>
  <si>
    <t>+CAD/-USD 1.3567 22-01-24 (10) -33</t>
  </si>
  <si>
    <t>10004020</t>
  </si>
  <si>
    <t>+CAD/-USD 1.36055 22-01-24 (12) -34.5</t>
  </si>
  <si>
    <t>10004026</t>
  </si>
  <si>
    <t>+EUR/-USD 1.1063 10-01-24 (10) +107</t>
  </si>
  <si>
    <t>10000258</t>
  </si>
  <si>
    <t>+GBP/-USD 1.25785 11-03-24 (10) +2.5</t>
  </si>
  <si>
    <t>10001031</t>
  </si>
  <si>
    <t>+JPY/-USD 135.582 16-01-24 (12) -391.8</t>
  </si>
  <si>
    <t>10003948</t>
  </si>
  <si>
    <t>+JPY/-USD 135.615 16-01-24 (11) -393.5</t>
  </si>
  <si>
    <t>10003954</t>
  </si>
  <si>
    <t>+JPY/-USD 135.623 16-01-24 (10) -393.5</t>
  </si>
  <si>
    <t>10003956</t>
  </si>
  <si>
    <t>+JPY/-USD 143 16-01-24 (12) -329</t>
  </si>
  <si>
    <t>10004028</t>
  </si>
  <si>
    <t>+JPY/-USD 143.088 16-01-24 (10) -335.2</t>
  </si>
  <si>
    <t>10004016</t>
  </si>
  <si>
    <t>+JPY/-USD 143.14 16-01-24 (12) -336</t>
  </si>
  <si>
    <t>10004017</t>
  </si>
  <si>
    <t>+JPY/-USD 143.145 16-01-24 (10) -329.5</t>
  </si>
  <si>
    <t>10004027</t>
  </si>
  <si>
    <t>+JPY/-USD 145.165 16-01-24 (12) -284.5</t>
  </si>
  <si>
    <t>10004103</t>
  </si>
  <si>
    <t>+JPY/-USD 145.22 16-01-24 (20) -285</t>
  </si>
  <si>
    <t>10004108</t>
  </si>
  <si>
    <t>+JPY/-USD 146.193 16-01-24 (12) -2.7</t>
  </si>
  <si>
    <t>10004121</t>
  </si>
  <si>
    <t>+JPY/-USD 146.62 16-01-24 (10) -257</t>
  </si>
  <si>
    <t>10004123</t>
  </si>
  <si>
    <t>+USD/-AUD 0.63995 16-01-24 (10) +29.5</t>
  </si>
  <si>
    <t>10004061</t>
  </si>
  <si>
    <t>+USD/-AUD 0.64493 16-01-24 (10) +34.3</t>
  </si>
  <si>
    <t>10004014</t>
  </si>
  <si>
    <t>+USD/-AUD 0.64637 16-01-24 (10) +28.7</t>
  </si>
  <si>
    <t>10004065</t>
  </si>
  <si>
    <t>+USD/-CAD 1.30937 22-01-24 (10) -33.3</t>
  </si>
  <si>
    <t>10003942</t>
  </si>
  <si>
    <t>+USD/-CAD 1.30967 22-01-24 (11) -33.3</t>
  </si>
  <si>
    <t>10003944</t>
  </si>
  <si>
    <t>+USD/-CAD 1.31013 22-01-24 (12) -33.7</t>
  </si>
  <si>
    <t>10003946</t>
  </si>
  <si>
    <t>+USD/-EUR 1.06675 04-03-24 (10) +79.5</t>
  </si>
  <si>
    <t>10004122</t>
  </si>
  <si>
    <t>+USD/-EUR 1.067 04-03-24 (12) +79</t>
  </si>
  <si>
    <t>10004113</t>
  </si>
  <si>
    <t>+USD/-EUR 1.0759 06-11-23 (10) +89</t>
  </si>
  <si>
    <t>10003771</t>
  </si>
  <si>
    <t>10000960</t>
  </si>
  <si>
    <t>+USD/-EUR 1.0759 06-11-23 (20) +89</t>
  </si>
  <si>
    <t>10003773</t>
  </si>
  <si>
    <t>+USD/-EUR 1.08135 04-03-24 (12) +95.5</t>
  </si>
  <si>
    <t>10004073</t>
  </si>
  <si>
    <t>+USD/-EUR 1.08155 04-03-24 (11) +95.5</t>
  </si>
  <si>
    <t>10004071</t>
  </si>
  <si>
    <t>+USD/-EUR 1.0816 18-03-24 (11) +106</t>
  </si>
  <si>
    <t>10004060</t>
  </si>
  <si>
    <t>+USD/-EUR 1.08165 04-03-24 (10) +95.5</t>
  </si>
  <si>
    <t>10001043</t>
  </si>
  <si>
    <t>10000284</t>
  </si>
  <si>
    <t>+USD/-EUR 1.0818 18-03-24 (10) +106</t>
  </si>
  <si>
    <t>10004058</t>
  </si>
  <si>
    <t>+USD/-EUR 1.0818 18-03-24 (20) +106</t>
  </si>
  <si>
    <t>10001041</t>
  </si>
  <si>
    <t>+USD/-EUR 1.08296 27-02-24 (10) +98.8</t>
  </si>
  <si>
    <t>10001039</t>
  </si>
  <si>
    <t>+USD/-EUR 1.08345 25-03-24 (10) +98.5</t>
  </si>
  <si>
    <t>10004090</t>
  </si>
  <si>
    <t>10001049</t>
  </si>
  <si>
    <t>+USD/-EUR 1.08345 25-03-24 (20) +98.5</t>
  </si>
  <si>
    <t>10001051</t>
  </si>
  <si>
    <t>+USD/-EUR 1.0835 25-03-24 (12) +98</t>
  </si>
  <si>
    <t>10004092</t>
  </si>
  <si>
    <t>+USD/-EUR 1.0919 27-02-24 (10) +106</t>
  </si>
  <si>
    <t>10004011</t>
  </si>
  <si>
    <t>+USD/-EUR 1.11079 10-01-24 (10) +112.9</t>
  </si>
  <si>
    <t>10000979</t>
  </si>
  <si>
    <t>10000253</t>
  </si>
  <si>
    <t>10003867</t>
  </si>
  <si>
    <t>+USD/-EUR 1.11352 27-02-24 (10) +111</t>
  </si>
  <si>
    <t>10001019</t>
  </si>
  <si>
    <t>+USD/-EUR 1.11501 27-02-24 (20) +110.1</t>
  </si>
  <si>
    <t>10003983</t>
  </si>
  <si>
    <t>10001021</t>
  </si>
  <si>
    <t>+USD/-EUR 1.1171 12-02-24 (12) +111</t>
  </si>
  <si>
    <t>10003969</t>
  </si>
  <si>
    <t>+USD/-EUR 1.1176 12-02-24 (10) +111</t>
  </si>
  <si>
    <t>10003971</t>
  </si>
  <si>
    <t>+USD/-EUR 1.1176 12-02-24 (20) +111</t>
  </si>
  <si>
    <t>10001009</t>
  </si>
  <si>
    <t>+USD/-EUR 1.11762 12-02-24 (11) +111.2</t>
  </si>
  <si>
    <t>10001007</t>
  </si>
  <si>
    <t>+USD/-EUR 1.1308 18-01-24 (10) +102</t>
  </si>
  <si>
    <t>10003935</t>
  </si>
  <si>
    <t>10001001</t>
  </si>
  <si>
    <t>+USD/-EUR 1.1308 18-01-24 (20) +102</t>
  </si>
  <si>
    <t>10003939</t>
  </si>
  <si>
    <t>+USD/-EUR 1.1312 18-01-24 (12) +102</t>
  </si>
  <si>
    <t>10003937</t>
  </si>
  <si>
    <t>+USD/-GBP 1.22007 11-03-24 (11) +13.7</t>
  </si>
  <si>
    <t>10004114</t>
  </si>
  <si>
    <t>+USD/-GBP 1.268895 20-02-24 (11) -3.05</t>
  </si>
  <si>
    <t>10003989</t>
  </si>
  <si>
    <t>+USD/-GBP 1.269 20-02-24 (12) -3.2</t>
  </si>
  <si>
    <t>10003991</t>
  </si>
  <si>
    <t>+USD/-GBP 1.2692 11-03-24 (10) +1</t>
  </si>
  <si>
    <t>10001023</t>
  </si>
  <si>
    <t>+USD/-GBP 1.2692 20-02-24 (10) -3</t>
  </si>
  <si>
    <t>10003987</t>
  </si>
  <si>
    <t>+USD/-GBP 1.27056 11-01-24 (10) -12.4</t>
  </si>
  <si>
    <t>10000993</t>
  </si>
  <si>
    <t>10003888</t>
  </si>
  <si>
    <t>+USD/-GBP 1.27077 11-01-24 (12) -13.3</t>
  </si>
  <si>
    <t>10003886</t>
  </si>
  <si>
    <t>+USD/-GBP 1.2711 11-01-24 (11) -13</t>
  </si>
  <si>
    <t>10003884</t>
  </si>
  <si>
    <t>+USD/-JPY 139.172 16-01-24 (10) -377</t>
  </si>
  <si>
    <t>10003976</t>
  </si>
  <si>
    <t>+AUD/-USD 0.64975 16-01-24 (10) +34.5</t>
  </si>
  <si>
    <t>10000019</t>
  </si>
  <si>
    <t>+USD/-AUD 0.68645 16-01-24 (12) +34.5</t>
  </si>
  <si>
    <t>10002261</t>
  </si>
  <si>
    <t>+USD/-AUD 0.68695 16-01-24 (10) +34.5</t>
  </si>
  <si>
    <t>10000015</t>
  </si>
  <si>
    <t>10002259</t>
  </si>
  <si>
    <t>10002263</t>
  </si>
  <si>
    <t>+USD/-EUR 1.0755 25-03-24 (10) +92</t>
  </si>
  <si>
    <t>10002295</t>
  </si>
  <si>
    <t>+USD/-EUR 1.08159 18-03-24 (12) +105.9</t>
  </si>
  <si>
    <t>10002292</t>
  </si>
  <si>
    <t>10002290</t>
  </si>
  <si>
    <t>10002294</t>
  </si>
  <si>
    <t>+USD/-EUR 1.1108 10-01-24 (12) +113</t>
  </si>
  <si>
    <t>10002248</t>
  </si>
  <si>
    <t>10002276</t>
  </si>
  <si>
    <t>+USD/-EUR 1.1158 18-01-24 (10) +98</t>
  </si>
  <si>
    <t>10002271</t>
  </si>
  <si>
    <t>+USD/-EUR 1.11605 27-02-24 (12) +110.5</t>
  </si>
  <si>
    <t>10002278</t>
  </si>
  <si>
    <t>+USD/-EUR 1.1167 18-01-24 (10) +100</t>
  </si>
  <si>
    <t>10002272</t>
  </si>
  <si>
    <t>10002257</t>
  </si>
  <si>
    <t>10002284</t>
  </si>
  <si>
    <t>10002280</t>
  </si>
  <si>
    <t>10002282</t>
  </si>
  <si>
    <t>+USD/-JPY 135.582 16-01-24 (12) -391.8</t>
  </si>
  <si>
    <t>10002265</t>
  </si>
  <si>
    <t>+USD/-JPY 135.623 16-01-24 (10) -393.5</t>
  </si>
  <si>
    <t>10002268</t>
  </si>
  <si>
    <t>SW0728__TELBOR3M/3.8_2</t>
  </si>
  <si>
    <t>10000036</t>
  </si>
  <si>
    <t>SW0928__TELBOR3M/4.21_12</t>
  </si>
  <si>
    <t>10000039</t>
  </si>
  <si>
    <t>SW0928__TELBOR3M/4.29_13</t>
  </si>
  <si>
    <t>10000040</t>
  </si>
  <si>
    <t>סה"כ חוזים עתידיים בחו"ל:</t>
  </si>
  <si>
    <t>BXTRNIFT</t>
  </si>
  <si>
    <t>10003757</t>
  </si>
  <si>
    <t>NIKKEI 225 TOTAL RETURN</t>
  </si>
  <si>
    <t>10003228</t>
  </si>
  <si>
    <t>SPNASEUT INDX</t>
  </si>
  <si>
    <t>10003094</t>
  </si>
  <si>
    <t>SPTR TRS</t>
  </si>
  <si>
    <t>10003491</t>
  </si>
  <si>
    <t>10003756</t>
  </si>
  <si>
    <t>10003992</t>
  </si>
  <si>
    <t>SZCOMP</t>
  </si>
  <si>
    <t>10003957</t>
  </si>
  <si>
    <t>TOPIX TOTAL RETURN INDEX JPY</t>
  </si>
  <si>
    <t>10003789</t>
  </si>
  <si>
    <t>10003492</t>
  </si>
  <si>
    <t>ISHARES IBOXX INV GR CORP BD</t>
  </si>
  <si>
    <t>US4642872422</t>
  </si>
  <si>
    <t>* בעל ענין/צד קשור</t>
  </si>
  <si>
    <t>** בהתאם לשיטה שיושמה בדוח הכספי</t>
  </si>
  <si>
    <t>₪ / סה"כ מט"ח</t>
  </si>
  <si>
    <t>גורם 02</t>
  </si>
  <si>
    <t>גורם 01</t>
  </si>
  <si>
    <t>גורם 7</t>
  </si>
  <si>
    <t>גורם 80</t>
  </si>
  <si>
    <t>גורם 17</t>
  </si>
  <si>
    <t>גורם 29</t>
  </si>
  <si>
    <t>גורם 37</t>
  </si>
  <si>
    <t>גורם 62</t>
  </si>
  <si>
    <t>גורם 63</t>
  </si>
  <si>
    <t>גורם 111</t>
  </si>
  <si>
    <t>גורם 144</t>
  </si>
  <si>
    <t>גורם 147</t>
  </si>
  <si>
    <t>גורם 156</t>
  </si>
  <si>
    <t>גורם 162</t>
  </si>
  <si>
    <t>גורם 185</t>
  </si>
  <si>
    <t>גורם 188</t>
  </si>
  <si>
    <t>גורם 26</t>
  </si>
  <si>
    <t>גורם 33</t>
  </si>
  <si>
    <t>גורם 35</t>
  </si>
  <si>
    <t>גורם 64</t>
  </si>
  <si>
    <t>גורם 69</t>
  </si>
  <si>
    <t>*גורם 159</t>
  </si>
  <si>
    <t>גורם 103</t>
  </si>
  <si>
    <t>גורם 104</t>
  </si>
  <si>
    <t>גורם 105</t>
  </si>
  <si>
    <t>גורם 129</t>
  </si>
  <si>
    <t>גורם 130</t>
  </si>
  <si>
    <t>גורם 152</t>
  </si>
  <si>
    <t>גורם 158</t>
  </si>
  <si>
    <t>גורם 172</t>
  </si>
  <si>
    <t>גורם 180</t>
  </si>
  <si>
    <t>גורם 187</t>
  </si>
  <si>
    <t>גורם 30</t>
  </si>
  <si>
    <t>גורם 40</t>
  </si>
  <si>
    <t>גורם 41</t>
  </si>
  <si>
    <t>גורם 47</t>
  </si>
  <si>
    <t>גורם 76</t>
  </si>
  <si>
    <t>גורם 77</t>
  </si>
  <si>
    <t>גורם 81</t>
  </si>
  <si>
    <t>גורם 90</t>
  </si>
  <si>
    <t>גורם 96</t>
  </si>
  <si>
    <t>גורם 154</t>
  </si>
  <si>
    <t>גורם 155</t>
  </si>
  <si>
    <t>גורם 167</t>
  </si>
  <si>
    <t>גורם 89</t>
  </si>
  <si>
    <t>*גורם 70</t>
  </si>
  <si>
    <t>גורם 184</t>
  </si>
  <si>
    <t>גורם 189</t>
  </si>
  <si>
    <t>גורם 117</t>
  </si>
  <si>
    <t>גורם 120</t>
  </si>
  <si>
    <t>גורם 135</t>
  </si>
  <si>
    <t>גורם 177</t>
  </si>
  <si>
    <t>גורם 183</t>
  </si>
  <si>
    <t>גורם 43</t>
  </si>
  <si>
    <t>גורם 97</t>
  </si>
  <si>
    <t>גורם 173</t>
  </si>
  <si>
    <t>גורם 178</t>
  </si>
  <si>
    <t>גורם 148</t>
  </si>
  <si>
    <t>גורם 181</t>
  </si>
  <si>
    <t>גורם 131</t>
  </si>
  <si>
    <t>גורם 102</t>
  </si>
  <si>
    <t>גורם 84</t>
  </si>
  <si>
    <t>גורם 100</t>
  </si>
  <si>
    <t>גורם 107</t>
  </si>
  <si>
    <t>גורם 110</t>
  </si>
  <si>
    <t>גורם 112</t>
  </si>
  <si>
    <t>גורם 125</t>
  </si>
  <si>
    <t>גורם 127</t>
  </si>
  <si>
    <t>גורם 133</t>
  </si>
  <si>
    <t>גורם 134</t>
  </si>
  <si>
    <t>גורם 138</t>
  </si>
  <si>
    <t>גורם 141</t>
  </si>
  <si>
    <t>גורם 142</t>
  </si>
  <si>
    <t>גורם 143</t>
  </si>
  <si>
    <t>גורם 146</t>
  </si>
  <si>
    <t>גורם 153</t>
  </si>
  <si>
    <t>גורם 157</t>
  </si>
  <si>
    <t>גורם 160</t>
  </si>
  <si>
    <t>גורם 186</t>
  </si>
  <si>
    <t>*גורם 115</t>
  </si>
  <si>
    <t>גורם 191</t>
  </si>
  <si>
    <t>גורם 171</t>
  </si>
  <si>
    <t>גורם 190</t>
  </si>
  <si>
    <t>גורם 168</t>
  </si>
  <si>
    <t>גורם 176</t>
  </si>
  <si>
    <t>גורם 161</t>
  </si>
  <si>
    <t>NR</t>
  </si>
  <si>
    <t>NV1239114</t>
  </si>
  <si>
    <t>516100120</t>
  </si>
  <si>
    <t>אול יר אגח ה ל א סחיר</t>
  </si>
  <si>
    <t>נדל"ן מניב בחו"ל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</si>
</sst>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0.00000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7" fontId="0" fillId="0" borderId="0" xfId="0" applyNumberFormat="1"/>
    <xf numFmtId="43" fontId="0" fillId="0" borderId="0" xfId="11" applyFont="1" applyFill="1" applyBorder="1"/>
    <xf numFmtId="14" fontId="0" fillId="0" borderId="0" xfId="0" applyNumberFormat="1"/>
    <xf numFmtId="14" fontId="2" fillId="0" borderId="0" xfId="0" applyNumberFormat="1" applyFont="1" applyAlignment="1">
      <alignment horizontal="right"/>
    </xf>
    <xf numFmtId="0" fontId="1" fillId="0" borderId="0" xfId="0" applyFont="1"/>
    <xf numFmtId="166" fontId="0" fillId="0" borderId="0" xfId="0" applyNumberFormat="1"/>
    <xf numFmtId="4" fontId="0" fillId="0" borderId="0" xfId="0" applyNumberFormat="1"/>
    <xf numFmtId="0" fontId="0" fillId="0" borderId="0" xfId="0" applyNumberFormat="1"/>
    <xf numFmtId="1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4" fontId="18" fillId="0" borderId="0" xfId="0" applyNumberFormat="1" applyFont="1"/>
    <xf numFmtId="0" fontId="5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14" fontId="18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166" fontId="18" fillId="0" borderId="0" xfId="0" applyNumberFormat="1" applyFont="1" applyAlignment="1">
      <alignment horizontal="right"/>
    </xf>
    <xf numFmtId="0" fontId="0" fillId="0" borderId="0" xfId="0" applyAlignment="1">
      <alignment horizontal="right" readingOrder="2"/>
    </xf>
    <xf numFmtId="10" fontId="18" fillId="4" borderId="0" xfId="12" applyNumberFormat="1" applyFont="1" applyFill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" fontId="2" fillId="0" borderId="0" xfId="1" applyNumberFormat="1" applyFont="1" applyAlignment="1">
      <alignment horizontal="center"/>
    </xf>
  </cellXfs>
  <cellStyles count="13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" xfId="12" builtinId="5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66"/>
  <sheetViews>
    <sheetView rightToLeft="1" tabSelected="1" workbookViewId="0">
      <selection activeCell="C5" sqref="C5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6" width="6.7109375" style="1" customWidth="1"/>
    <col min="7" max="7" width="7.5703125" style="1" bestFit="1" customWidth="1"/>
    <col min="8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s="82">
        <v>45197</v>
      </c>
    </row>
    <row r="2" spans="1:36">
      <c r="B2" s="2" t="s">
        <v>1</v>
      </c>
      <c r="C2" s="12" t="s">
        <v>2662</v>
      </c>
    </row>
    <row r="3" spans="1:36">
      <c r="B3" s="2" t="s">
        <v>2</v>
      </c>
      <c r="C3" s="26" t="s">
        <v>2663</v>
      </c>
    </row>
    <row r="4" spans="1:36">
      <c r="B4" s="2" t="s">
        <v>3</v>
      </c>
      <c r="C4" s="83" t="s">
        <v>196</v>
      </c>
    </row>
    <row r="6" spans="1:36" ht="26.25" customHeight="1">
      <c r="B6" s="102" t="s">
        <v>4</v>
      </c>
      <c r="C6" s="103"/>
      <c r="D6" s="104"/>
    </row>
    <row r="7" spans="1:36" s="3" customFormat="1">
      <c r="B7" s="4"/>
      <c r="C7" s="61" t="s">
        <v>5</v>
      </c>
      <c r="D7" s="62" t="s">
        <v>190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198409.50391508112</v>
      </c>
      <c r="D11" s="101">
        <f>C11/$C$42</f>
        <v>0.14375763177179224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86506.017108235348</v>
      </c>
      <c r="D13" s="78">
        <f t="shared" ref="D13:D22" si="0">C13/$C$42</f>
        <v>6.2677957293521519E-2</v>
      </c>
    </row>
    <row r="14" spans="1:36">
      <c r="A14" s="10" t="s">
        <v>13</v>
      </c>
      <c r="B14" s="70" t="s">
        <v>17</v>
      </c>
      <c r="C14" s="77">
        <v>0</v>
      </c>
      <c r="D14" s="78">
        <f t="shared" si="0"/>
        <v>0</v>
      </c>
    </row>
    <row r="15" spans="1:36">
      <c r="A15" s="10" t="s">
        <v>13</v>
      </c>
      <c r="B15" s="70" t="s">
        <v>18</v>
      </c>
      <c r="C15" s="77">
        <f>'אג"ח קונצרני'!R11</f>
        <v>194252.1714874747</v>
      </c>
      <c r="D15" s="78">
        <f t="shared" si="0"/>
        <v>0.14074546159525669</v>
      </c>
    </row>
    <row r="16" spans="1:36">
      <c r="A16" s="10" t="s">
        <v>13</v>
      </c>
      <c r="B16" s="70" t="s">
        <v>19</v>
      </c>
      <c r="C16" s="77">
        <v>256473.02537089205</v>
      </c>
      <c r="D16" s="78">
        <f t="shared" si="0"/>
        <v>0.18582759753028413</v>
      </c>
    </row>
    <row r="17" spans="1:4">
      <c r="A17" s="10" t="s">
        <v>13</v>
      </c>
      <c r="B17" s="70" t="s">
        <v>194</v>
      </c>
      <c r="C17" s="77">
        <v>225484.10163249529</v>
      </c>
      <c r="D17" s="78">
        <f t="shared" si="0"/>
        <v>0.16337456474047005</v>
      </c>
    </row>
    <row r="18" spans="1:4">
      <c r="A18" s="10" t="s">
        <v>13</v>
      </c>
      <c r="B18" s="70" t="s">
        <v>20</v>
      </c>
      <c r="C18" s="77">
        <v>18223.436337615694</v>
      </c>
      <c r="D18" s="78">
        <f t="shared" si="0"/>
        <v>1.3203795558881959E-2</v>
      </c>
    </row>
    <row r="19" spans="1:4">
      <c r="A19" s="10" t="s">
        <v>13</v>
      </c>
      <c r="B19" s="70" t="s">
        <v>21</v>
      </c>
      <c r="C19" s="77">
        <v>12.4392286251</v>
      </c>
      <c r="D19" s="78">
        <f t="shared" si="0"/>
        <v>9.0128463497846581E-6</v>
      </c>
    </row>
    <row r="20" spans="1:4">
      <c r="A20" s="10" t="s">
        <v>13</v>
      </c>
      <c r="B20" s="70" t="s">
        <v>22</v>
      </c>
      <c r="C20" s="77">
        <v>929.60246871000004</v>
      </c>
      <c r="D20" s="78">
        <f t="shared" si="0"/>
        <v>6.7354371154154885E-4</v>
      </c>
    </row>
    <row r="21" spans="1:4">
      <c r="A21" s="10" t="s">
        <v>13</v>
      </c>
      <c r="B21" s="70" t="s">
        <v>23</v>
      </c>
      <c r="C21" s="77">
        <v>-6693.3383594956877</v>
      </c>
      <c r="D21" s="78">
        <f t="shared" si="0"/>
        <v>-4.8496600568565702E-3</v>
      </c>
    </row>
    <row r="22" spans="1:4">
      <c r="A22" s="10" t="s">
        <v>13</v>
      </c>
      <c r="B22" s="70" t="s">
        <v>24</v>
      </c>
      <c r="C22" s="77">
        <v>0</v>
      </c>
      <c r="D22" s="78">
        <f t="shared" si="0"/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f t="shared" ref="D24:D37" si="1">C24/$C$42</f>
        <v>0</v>
      </c>
    </row>
    <row r="25" spans="1:4">
      <c r="A25" s="10" t="s">
        <v>13</v>
      </c>
      <c r="B25" s="70" t="s">
        <v>27</v>
      </c>
      <c r="C25" s="77">
        <v>1739.7934412940001</v>
      </c>
      <c r="D25" s="78">
        <f t="shared" si="1"/>
        <v>1.2605677923714391E-3</v>
      </c>
    </row>
    <row r="26" spans="1:4">
      <c r="A26" s="10" t="s">
        <v>13</v>
      </c>
      <c r="B26" s="70" t="s">
        <v>18</v>
      </c>
      <c r="C26" s="77">
        <f>'לא סחיר - אג"ח קונצרני'!P11</f>
        <v>14783.471553909374</v>
      </c>
      <c r="D26" s="78">
        <f t="shared" si="1"/>
        <v>1.0711368176234184E-2</v>
      </c>
    </row>
    <row r="27" spans="1:4">
      <c r="A27" s="10" t="s">
        <v>13</v>
      </c>
      <c r="B27" s="70" t="s">
        <v>28</v>
      </c>
      <c r="C27" s="77">
        <v>30049.639078927907</v>
      </c>
      <c r="D27" s="78">
        <f t="shared" si="1"/>
        <v>2.1772473844428965E-2</v>
      </c>
    </row>
    <row r="28" spans="1:4">
      <c r="A28" s="10" t="s">
        <v>13</v>
      </c>
      <c r="B28" s="70" t="s">
        <v>29</v>
      </c>
      <c r="C28" s="77">
        <v>185693.60770980772</v>
      </c>
      <c r="D28" s="78">
        <f t="shared" si="1"/>
        <v>0.13454435197441597</v>
      </c>
    </row>
    <row r="29" spans="1:4">
      <c r="A29" s="10" t="s">
        <v>13</v>
      </c>
      <c r="B29" s="70" t="s">
        <v>30</v>
      </c>
      <c r="C29" s="77">
        <v>0.76871538256000005</v>
      </c>
      <c r="D29" s="78">
        <f t="shared" si="1"/>
        <v>5.5697293124343683E-7</v>
      </c>
    </row>
    <row r="30" spans="1:4">
      <c r="A30" s="10" t="s">
        <v>13</v>
      </c>
      <c r="B30" s="70" t="s">
        <v>31</v>
      </c>
      <c r="C30" s="77">
        <v>-18.785044968000001</v>
      </c>
      <c r="D30" s="78">
        <f t="shared" si="1"/>
        <v>-1.3610709238734521E-5</v>
      </c>
    </row>
    <row r="31" spans="1:4">
      <c r="A31" s="10" t="s">
        <v>13</v>
      </c>
      <c r="B31" s="70" t="s">
        <v>32</v>
      </c>
      <c r="C31" s="77">
        <v>-15342.77265078762</v>
      </c>
      <c r="D31" s="78">
        <f t="shared" si="1"/>
        <v>-1.1116609932082137E-2</v>
      </c>
    </row>
    <row r="32" spans="1:4">
      <c r="A32" s="10" t="s">
        <v>13</v>
      </c>
      <c r="B32" s="70" t="s">
        <v>33</v>
      </c>
      <c r="C32" s="77">
        <v>0</v>
      </c>
      <c r="D32" s="78">
        <f t="shared" si="1"/>
        <v>0</v>
      </c>
    </row>
    <row r="33" spans="1:10">
      <c r="A33" s="10" t="s">
        <v>13</v>
      </c>
      <c r="B33" s="69" t="s">
        <v>34</v>
      </c>
      <c r="C33" s="77">
        <v>138024.08463123659</v>
      </c>
      <c r="D33" s="78">
        <f t="shared" si="1"/>
        <v>0.10000538657524746</v>
      </c>
    </row>
    <row r="34" spans="1:10">
      <c r="A34" s="10" t="s">
        <v>13</v>
      </c>
      <c r="B34" s="69" t="s">
        <v>35</v>
      </c>
      <c r="C34" s="77">
        <v>0</v>
      </c>
      <c r="D34" s="78">
        <f t="shared" si="1"/>
        <v>0</v>
      </c>
    </row>
    <row r="35" spans="1:10">
      <c r="A35" s="10" t="s">
        <v>13</v>
      </c>
      <c r="B35" s="69" t="s">
        <v>36</v>
      </c>
      <c r="C35" s="77">
        <v>19984.51496</v>
      </c>
      <c r="D35" s="78">
        <f t="shared" si="1"/>
        <v>1.4479785534772653E-2</v>
      </c>
    </row>
    <row r="36" spans="1:10">
      <c r="A36" s="10" t="s">
        <v>13</v>
      </c>
      <c r="B36" s="69" t="s">
        <v>37</v>
      </c>
      <c r="C36" s="77">
        <v>0</v>
      </c>
      <c r="D36" s="78">
        <f t="shared" si="1"/>
        <v>0</v>
      </c>
    </row>
    <row r="37" spans="1:10">
      <c r="A37" s="10" t="s">
        <v>13</v>
      </c>
      <c r="B37" s="69" t="s">
        <v>38</v>
      </c>
      <c r="C37" s="77">
        <v>31655.2210207266</v>
      </c>
      <c r="D37" s="78">
        <f t="shared" si="1"/>
        <v>2.2935798659781344E-2</v>
      </c>
    </row>
    <row r="38" spans="1:10">
      <c r="A38" s="10"/>
      <c r="B38" s="71" t="s">
        <v>39</v>
      </c>
      <c r="C38" s="60"/>
      <c r="D38" s="60"/>
    </row>
    <row r="39" spans="1:10">
      <c r="A39" s="10" t="s">
        <v>13</v>
      </c>
      <c r="B39" s="72" t="s">
        <v>40</v>
      </c>
      <c r="C39" s="77">
        <v>0</v>
      </c>
      <c r="D39" s="78">
        <f t="shared" ref="D39:D42" si="2">C39/$C$42</f>
        <v>0</v>
      </c>
    </row>
    <row r="40" spans="1:10">
      <c r="A40" s="10" t="s">
        <v>13</v>
      </c>
      <c r="B40" s="72" t="s">
        <v>41</v>
      </c>
      <c r="C40" s="77">
        <v>0</v>
      </c>
      <c r="D40" s="78">
        <f t="shared" si="2"/>
        <v>0</v>
      </c>
    </row>
    <row r="41" spans="1:10">
      <c r="A41" s="10" t="s">
        <v>13</v>
      </c>
      <c r="B41" s="72" t="s">
        <v>42</v>
      </c>
      <c r="C41" s="77">
        <v>0</v>
      </c>
      <c r="D41" s="78">
        <f t="shared" si="2"/>
        <v>0</v>
      </c>
    </row>
    <row r="42" spans="1:10">
      <c r="B42" s="72" t="s">
        <v>43</v>
      </c>
      <c r="C42" s="77">
        <f>SUM(C11:C41)</f>
        <v>1380166.5026051628</v>
      </c>
      <c r="D42" s="78">
        <f t="shared" si="2"/>
        <v>1</v>
      </c>
      <c r="G42" s="118"/>
      <c r="J42" s="77"/>
    </row>
    <row r="43" spans="1:10">
      <c r="A43" s="10" t="s">
        <v>13</v>
      </c>
      <c r="B43" s="73" t="s">
        <v>44</v>
      </c>
      <c r="C43" s="77">
        <f>'יתרת התחייבות להשקעה'!C11</f>
        <v>131291.67455435952</v>
      </c>
      <c r="D43" s="78">
        <f>C43/$C$42</f>
        <v>9.5127417095355604E-2</v>
      </c>
    </row>
    <row r="44" spans="1:10">
      <c r="B44" s="11" t="s">
        <v>197</v>
      </c>
    </row>
    <row r="45" spans="1:10">
      <c r="C45" s="13" t="s">
        <v>45</v>
      </c>
      <c r="D45" s="14" t="s">
        <v>46</v>
      </c>
    </row>
    <row r="46" spans="1:10">
      <c r="C46" s="13" t="s">
        <v>9</v>
      </c>
      <c r="D46" s="13" t="s">
        <v>10</v>
      </c>
    </row>
    <row r="47" spans="1:10">
      <c r="C47" t="s">
        <v>110</v>
      </c>
      <c r="D47" s="84">
        <v>4.0575000000000001</v>
      </c>
    </row>
    <row r="48" spans="1:10">
      <c r="C48" t="s">
        <v>120</v>
      </c>
      <c r="D48" s="84">
        <v>2.4618000000000002</v>
      </c>
    </row>
    <row r="49" spans="3:4">
      <c r="C49" t="s">
        <v>106</v>
      </c>
      <c r="D49" s="84">
        <v>3.8490000000000002</v>
      </c>
    </row>
    <row r="50" spans="3:4">
      <c r="C50" t="s">
        <v>202</v>
      </c>
      <c r="D50" s="84">
        <v>0.4909</v>
      </c>
    </row>
    <row r="51" spans="3:4">
      <c r="C51" t="s">
        <v>116</v>
      </c>
      <c r="D51" s="84">
        <v>2.8555000000000001</v>
      </c>
    </row>
    <row r="52" spans="3:4">
      <c r="C52" t="s">
        <v>199</v>
      </c>
      <c r="D52" s="84">
        <v>2.5780000000000001E-2</v>
      </c>
    </row>
    <row r="53" spans="3:4">
      <c r="C53" t="s">
        <v>201</v>
      </c>
      <c r="D53" s="84">
        <v>0.54420000000000002</v>
      </c>
    </row>
    <row r="54" spans="3:4">
      <c r="C54" t="s">
        <v>203</v>
      </c>
      <c r="D54" s="84">
        <v>0.35849999999999999</v>
      </c>
    </row>
    <row r="55" spans="3:4">
      <c r="C55" t="s">
        <v>200</v>
      </c>
      <c r="D55" s="84">
        <v>0.34960000000000002</v>
      </c>
    </row>
    <row r="56" spans="3:4">
      <c r="C56" t="s">
        <v>113</v>
      </c>
      <c r="D56" s="84">
        <v>4.7003000000000004</v>
      </c>
    </row>
    <row r="57" spans="3:4">
      <c r="C57" t="s">
        <v>198</v>
      </c>
      <c r="D57" s="84">
        <v>4.1904000000000003</v>
      </c>
    </row>
    <row r="58" spans="3:4">
      <c r="C58"/>
      <c r="D58"/>
    </row>
    <row r="59" spans="3:4">
      <c r="C59"/>
      <c r="D59"/>
    </row>
    <row r="60" spans="3:4">
      <c r="C60"/>
      <c r="D60"/>
    </row>
    <row r="61" spans="3:4">
      <c r="C61"/>
      <c r="D61"/>
    </row>
    <row r="62" spans="3:4">
      <c r="C62"/>
      <c r="D62"/>
    </row>
    <row r="63" spans="3:4">
      <c r="C63"/>
      <c r="D63"/>
    </row>
    <row r="64" spans="3:4">
      <c r="C64"/>
      <c r="D64"/>
    </row>
    <row r="65" spans="3:4">
      <c r="C65"/>
      <c r="D65"/>
    </row>
    <row r="66" spans="3:4">
      <c r="C66"/>
      <c r="D66"/>
    </row>
  </sheetData>
  <sortState xmlns:xlrd2="http://schemas.microsoft.com/office/spreadsheetml/2017/richdata2" ref="A47:BI57">
    <sortCondition ref="C47:C57"/>
  </sortState>
  <mergeCells count="1">
    <mergeCell ref="B6:D6"/>
  </mergeCells>
  <dataValidations count="1">
    <dataValidation allowBlank="1" showInputMessage="1" showErrorMessage="1" sqref="C1:C4" xr:uid="{3A3A1F8E-BA84-462F-9D5A-9A328941FE04}"/>
  </dataValidation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sqref="A1:XFD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 s="1" customFormat="1">
      <c r="B1" s="2" t="s">
        <v>0</v>
      </c>
      <c r="C1" s="82">
        <v>45197</v>
      </c>
    </row>
    <row r="2" spans="2:61" s="1" customFormat="1">
      <c r="B2" s="2" t="s">
        <v>1</v>
      </c>
      <c r="C2" s="12" t="s">
        <v>2662</v>
      </c>
    </row>
    <row r="3" spans="2:61" s="1" customFormat="1">
      <c r="B3" s="2" t="s">
        <v>2</v>
      </c>
      <c r="C3" s="26" t="s">
        <v>2663</v>
      </c>
    </row>
    <row r="4" spans="2:61" s="1" customFormat="1">
      <c r="B4" s="2" t="s">
        <v>3</v>
      </c>
      <c r="C4" s="83" t="s">
        <v>196</v>
      </c>
    </row>
    <row r="6" spans="2:61" ht="26.25" customHeight="1">
      <c r="B6" s="115" t="s">
        <v>68</v>
      </c>
      <c r="C6" s="116"/>
      <c r="D6" s="116"/>
      <c r="E6" s="116"/>
      <c r="F6" s="116"/>
      <c r="G6" s="116"/>
      <c r="H6" s="116"/>
      <c r="I6" s="116"/>
      <c r="J6" s="116"/>
      <c r="K6" s="116"/>
      <c r="L6" s="117"/>
    </row>
    <row r="7" spans="2:61" ht="26.25" customHeight="1">
      <c r="B7" s="115" t="s">
        <v>98</v>
      </c>
      <c r="C7" s="116"/>
      <c r="D7" s="116"/>
      <c r="E7" s="116"/>
      <c r="F7" s="116"/>
      <c r="G7" s="116"/>
      <c r="H7" s="116"/>
      <c r="I7" s="116"/>
      <c r="J7" s="116"/>
      <c r="K7" s="116"/>
      <c r="L7" s="11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186</v>
      </c>
      <c r="H8" s="28" t="s">
        <v>187</v>
      </c>
      <c r="I8" s="28" t="s">
        <v>56</v>
      </c>
      <c r="J8" s="28" t="s">
        <v>73</v>
      </c>
      <c r="K8" s="28" t="s">
        <v>57</v>
      </c>
      <c r="L8" s="36" t="s">
        <v>182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183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187.02</v>
      </c>
      <c r="H11" s="7"/>
      <c r="I11" s="75">
        <v>929.60246871000004</v>
      </c>
      <c r="J11" s="25"/>
      <c r="K11" s="76">
        <v>1</v>
      </c>
      <c r="L11" s="76">
        <v>6.9999999999999999E-4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562.82051999999999</v>
      </c>
      <c r="K12" s="80">
        <v>0.60540000000000005</v>
      </c>
      <c r="L12" s="80">
        <v>4.0000000000000002E-4</v>
      </c>
    </row>
    <row r="13" spans="2:61">
      <c r="B13" s="79" t="s">
        <v>1961</v>
      </c>
      <c r="C13" s="16"/>
      <c r="D13" s="16"/>
      <c r="E13" s="16"/>
      <c r="G13" s="81">
        <v>0</v>
      </c>
      <c r="I13" s="81">
        <v>562.82051999999999</v>
      </c>
      <c r="K13" s="80">
        <v>0.60540000000000005</v>
      </c>
      <c r="L13" s="80">
        <v>4.0000000000000002E-4</v>
      </c>
    </row>
    <row r="14" spans="2:61">
      <c r="B14" t="s">
        <v>1962</v>
      </c>
      <c r="C14" t="s">
        <v>1963</v>
      </c>
      <c r="D14" t="s">
        <v>100</v>
      </c>
      <c r="E14" t="s">
        <v>123</v>
      </c>
      <c r="F14" t="s">
        <v>102</v>
      </c>
      <c r="G14" s="77">
        <v>12.34</v>
      </c>
      <c r="H14" s="77">
        <v>3763400</v>
      </c>
      <c r="I14" s="77">
        <v>464.40356000000003</v>
      </c>
      <c r="J14" s="78">
        <v>0</v>
      </c>
      <c r="K14" s="78">
        <v>0.49959999999999999</v>
      </c>
      <c r="L14" s="78">
        <v>2.9999999999999997E-4</v>
      </c>
    </row>
    <row r="15" spans="2:61">
      <c r="B15" t="s">
        <v>1964</v>
      </c>
      <c r="C15" t="s">
        <v>1965</v>
      </c>
      <c r="D15" t="s">
        <v>100</v>
      </c>
      <c r="E15" t="s">
        <v>123</v>
      </c>
      <c r="F15" t="s">
        <v>102</v>
      </c>
      <c r="G15" s="77">
        <v>-12.34</v>
      </c>
      <c r="H15" s="77">
        <v>305600</v>
      </c>
      <c r="I15" s="77">
        <v>-37.711039999999997</v>
      </c>
      <c r="J15" s="78">
        <v>0</v>
      </c>
      <c r="K15" s="78">
        <v>-4.0599999999999997E-2</v>
      </c>
      <c r="L15" s="78">
        <v>0</v>
      </c>
    </row>
    <row r="16" spans="2:61">
      <c r="B16" t="s">
        <v>1966</v>
      </c>
      <c r="C16" t="s">
        <v>1967</v>
      </c>
      <c r="D16" t="s">
        <v>100</v>
      </c>
      <c r="E16" t="s">
        <v>123</v>
      </c>
      <c r="F16" t="s">
        <v>102</v>
      </c>
      <c r="G16" s="77">
        <v>113.44</v>
      </c>
      <c r="H16" s="77">
        <v>120100</v>
      </c>
      <c r="I16" s="77">
        <v>136.24144000000001</v>
      </c>
      <c r="J16" s="78">
        <v>0</v>
      </c>
      <c r="K16" s="78">
        <v>0.14660000000000001</v>
      </c>
      <c r="L16" s="78">
        <v>1E-4</v>
      </c>
    </row>
    <row r="17" spans="2:12">
      <c r="B17" t="s">
        <v>1968</v>
      </c>
      <c r="C17" t="s">
        <v>1969</v>
      </c>
      <c r="D17" t="s">
        <v>100</v>
      </c>
      <c r="E17" t="s">
        <v>123</v>
      </c>
      <c r="F17" t="s">
        <v>102</v>
      </c>
      <c r="G17" s="77">
        <v>-113.44</v>
      </c>
      <c r="H17" s="77">
        <v>100</v>
      </c>
      <c r="I17" s="77">
        <v>-0.11344</v>
      </c>
      <c r="J17" s="78">
        <v>0</v>
      </c>
      <c r="K17" s="78">
        <v>-1E-4</v>
      </c>
      <c r="L17" s="78">
        <v>0</v>
      </c>
    </row>
    <row r="18" spans="2:12">
      <c r="B18" s="79" t="s">
        <v>1970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210</v>
      </c>
      <c r="C19" t="s">
        <v>210</v>
      </c>
      <c r="D19" s="16"/>
      <c r="E19" t="s">
        <v>210</v>
      </c>
      <c r="F19" t="s">
        <v>210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1971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210</v>
      </c>
      <c r="C21" t="s">
        <v>210</v>
      </c>
      <c r="D21" s="16"/>
      <c r="E21" t="s">
        <v>210</v>
      </c>
      <c r="F21" t="s">
        <v>210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900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210</v>
      </c>
      <c r="C23" t="s">
        <v>210</v>
      </c>
      <c r="D23" s="16"/>
      <c r="E23" t="s">
        <v>210</v>
      </c>
      <c r="F23" t="s">
        <v>210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225</v>
      </c>
      <c r="C24" s="16"/>
      <c r="D24" s="16"/>
      <c r="E24" s="16"/>
      <c r="G24" s="81">
        <v>187.02</v>
      </c>
      <c r="I24" s="81">
        <v>366.78194870999999</v>
      </c>
      <c r="K24" s="80">
        <v>0.39460000000000001</v>
      </c>
      <c r="L24" s="80">
        <v>2.9999999999999997E-4</v>
      </c>
    </row>
    <row r="25" spans="2:12">
      <c r="B25" s="79" t="s">
        <v>1961</v>
      </c>
      <c r="C25" s="16"/>
      <c r="D25" s="16"/>
      <c r="E25" s="16"/>
      <c r="G25" s="81">
        <v>187.02</v>
      </c>
      <c r="I25" s="81">
        <v>366.78194870999999</v>
      </c>
      <c r="K25" s="80">
        <v>0.39460000000000001</v>
      </c>
      <c r="L25" s="80">
        <v>2.9999999999999997E-4</v>
      </c>
    </row>
    <row r="26" spans="2:12">
      <c r="B26" t="s">
        <v>1972</v>
      </c>
      <c r="C26" t="s">
        <v>1973</v>
      </c>
      <c r="D26" t="s">
        <v>123</v>
      </c>
      <c r="E26" t="s">
        <v>123</v>
      </c>
      <c r="F26" t="s">
        <v>106</v>
      </c>
      <c r="G26" s="77">
        <v>-8.8699999999999992</v>
      </c>
      <c r="H26" s="77">
        <v>461200</v>
      </c>
      <c r="I26" s="77">
        <v>-157.45658556000001</v>
      </c>
      <c r="J26" s="78">
        <v>0</v>
      </c>
      <c r="K26" s="78">
        <v>-0.1694</v>
      </c>
      <c r="L26" s="78">
        <v>-1E-4</v>
      </c>
    </row>
    <row r="27" spans="2:12">
      <c r="B27" t="s">
        <v>1974</v>
      </c>
      <c r="C27" t="s">
        <v>1975</v>
      </c>
      <c r="D27" t="s">
        <v>123</v>
      </c>
      <c r="E27" t="s">
        <v>123</v>
      </c>
      <c r="F27" t="s">
        <v>106</v>
      </c>
      <c r="G27" s="77">
        <v>8.8699999999999992</v>
      </c>
      <c r="H27" s="77">
        <v>1503900</v>
      </c>
      <c r="I27" s="77">
        <v>513.44093456999997</v>
      </c>
      <c r="J27" s="78">
        <v>0</v>
      </c>
      <c r="K27" s="78">
        <v>0.55230000000000001</v>
      </c>
      <c r="L27" s="78">
        <v>4.0000000000000002E-4</v>
      </c>
    </row>
    <row r="28" spans="2:12">
      <c r="B28" t="s">
        <v>1976</v>
      </c>
      <c r="C28" t="s">
        <v>1977</v>
      </c>
      <c r="D28" t="s">
        <v>123</v>
      </c>
      <c r="E28" t="s">
        <v>123</v>
      </c>
      <c r="F28" t="s">
        <v>106</v>
      </c>
      <c r="G28" s="77">
        <v>187.02</v>
      </c>
      <c r="H28" s="77">
        <v>1500</v>
      </c>
      <c r="I28" s="77">
        <v>10.797599699999999</v>
      </c>
      <c r="J28" s="78">
        <v>0</v>
      </c>
      <c r="K28" s="78">
        <v>1.1599999999999999E-2</v>
      </c>
      <c r="L28" s="78">
        <v>0</v>
      </c>
    </row>
    <row r="29" spans="2:12">
      <c r="B29" s="79" t="s">
        <v>1978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210</v>
      </c>
      <c r="C30" t="s">
        <v>210</v>
      </c>
      <c r="D30" s="16"/>
      <c r="E30" t="s">
        <v>210</v>
      </c>
      <c r="F30" t="s">
        <v>210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1971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210</v>
      </c>
      <c r="C32" t="s">
        <v>210</v>
      </c>
      <c r="D32" s="16"/>
      <c r="E32" t="s">
        <v>210</v>
      </c>
      <c r="F32" t="s">
        <v>210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12">
      <c r="B33" s="79" t="s">
        <v>1979</v>
      </c>
      <c r="C33" s="16"/>
      <c r="D33" s="16"/>
      <c r="E33" s="16"/>
      <c r="G33" s="81">
        <v>0</v>
      </c>
      <c r="I33" s="81">
        <v>0</v>
      </c>
      <c r="K33" s="80">
        <v>0</v>
      </c>
      <c r="L33" s="80">
        <v>0</v>
      </c>
    </row>
    <row r="34" spans="2:12">
      <c r="B34" t="s">
        <v>210</v>
      </c>
      <c r="C34" t="s">
        <v>210</v>
      </c>
      <c r="D34" s="16"/>
      <c r="E34" t="s">
        <v>210</v>
      </c>
      <c r="F34" t="s">
        <v>210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  <c r="L34" s="78">
        <v>0</v>
      </c>
    </row>
    <row r="35" spans="2:12">
      <c r="B35" s="79" t="s">
        <v>900</v>
      </c>
      <c r="C35" s="16"/>
      <c r="D35" s="16"/>
      <c r="E35" s="16"/>
      <c r="G35" s="81">
        <v>0</v>
      </c>
      <c r="I35" s="81">
        <v>0</v>
      </c>
      <c r="K35" s="80">
        <v>0</v>
      </c>
      <c r="L35" s="80">
        <v>0</v>
      </c>
    </row>
    <row r="36" spans="2:12">
      <c r="B36" t="s">
        <v>210</v>
      </c>
      <c r="C36" t="s">
        <v>210</v>
      </c>
      <c r="D36" s="16"/>
      <c r="E36" t="s">
        <v>210</v>
      </c>
      <c r="F36" t="s">
        <v>210</v>
      </c>
      <c r="G36" s="77">
        <v>0</v>
      </c>
      <c r="H36" s="77">
        <v>0</v>
      </c>
      <c r="I36" s="77">
        <v>0</v>
      </c>
      <c r="J36" s="78">
        <v>0</v>
      </c>
      <c r="K36" s="78">
        <v>0</v>
      </c>
      <c r="L36" s="78">
        <v>0</v>
      </c>
    </row>
    <row r="37" spans="2:12">
      <c r="B37" t="s">
        <v>227</v>
      </c>
      <c r="C37" s="16"/>
      <c r="D37" s="16"/>
      <c r="E37" s="16"/>
    </row>
    <row r="38" spans="2:12">
      <c r="B38" t="s">
        <v>309</v>
      </c>
      <c r="C38" s="16"/>
      <c r="D38" s="16"/>
      <c r="E38" s="16"/>
    </row>
    <row r="39" spans="2:12">
      <c r="B39" t="s">
        <v>310</v>
      </c>
      <c r="C39" s="16"/>
      <c r="D39" s="16"/>
      <c r="E39" s="16"/>
    </row>
    <row r="40" spans="2:12">
      <c r="B40" t="s">
        <v>311</v>
      </c>
      <c r="C40" s="16"/>
      <c r="D40" s="16"/>
      <c r="E40" s="16"/>
    </row>
    <row r="41" spans="2:12">
      <c r="C41" s="16"/>
      <c r="D41" s="16"/>
      <c r="E41" s="16"/>
    </row>
    <row r="42" spans="2:12">
      <c r="C42" s="16"/>
      <c r="D42" s="16"/>
      <c r="E42" s="16"/>
    </row>
    <row r="43" spans="2:12">
      <c r="C43" s="16"/>
      <c r="D43" s="16"/>
      <c r="E43" s="16"/>
    </row>
    <row r="44" spans="2:12">
      <c r="C44" s="16"/>
      <c r="D44" s="16"/>
      <c r="E44" s="16"/>
    </row>
    <row r="45" spans="2:12">
      <c r="C45" s="16"/>
      <c r="D45" s="16"/>
      <c r="E45" s="16"/>
    </row>
    <row r="46" spans="2:12">
      <c r="C46" s="16"/>
      <c r="D46" s="16"/>
      <c r="E46" s="16"/>
    </row>
    <row r="47" spans="2:12">
      <c r="C47" s="16"/>
      <c r="D47" s="16"/>
      <c r="E47" s="16"/>
    </row>
    <row r="48" spans="2:12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5:XFD1048576 C1:C4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G23" sqref="G23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 s="1" customFormat="1">
      <c r="B1" s="2" t="s">
        <v>0</v>
      </c>
      <c r="C1" s="82">
        <v>45197</v>
      </c>
    </row>
    <row r="2" spans="1:60" s="1" customFormat="1">
      <c r="B2" s="2" t="s">
        <v>1</v>
      </c>
      <c r="C2" s="12" t="s">
        <v>2662</v>
      </c>
    </row>
    <row r="3" spans="1:60" s="1" customFormat="1">
      <c r="B3" s="2" t="s">
        <v>2</v>
      </c>
      <c r="C3" s="26" t="s">
        <v>2663</v>
      </c>
    </row>
    <row r="4" spans="1:60" s="1" customFormat="1">
      <c r="B4" s="2" t="s">
        <v>3</v>
      </c>
      <c r="C4" s="83" t="s">
        <v>196</v>
      </c>
    </row>
    <row r="6" spans="1:60" ht="26.25" customHeight="1">
      <c r="B6" s="115" t="s">
        <v>68</v>
      </c>
      <c r="C6" s="116"/>
      <c r="D6" s="116"/>
      <c r="E6" s="116"/>
      <c r="F6" s="116"/>
      <c r="G6" s="116"/>
      <c r="H6" s="116"/>
      <c r="I6" s="116"/>
      <c r="J6" s="116"/>
      <c r="K6" s="117"/>
      <c r="BD6" s="16" t="s">
        <v>100</v>
      </c>
      <c r="BF6" s="16" t="s">
        <v>101</v>
      </c>
      <c r="BH6" s="19" t="s">
        <v>102</v>
      </c>
    </row>
    <row r="7" spans="1:60" ht="26.25" customHeight="1">
      <c r="B7" s="115" t="s">
        <v>103</v>
      </c>
      <c r="C7" s="116"/>
      <c r="D7" s="116"/>
      <c r="E7" s="116"/>
      <c r="F7" s="116"/>
      <c r="G7" s="116"/>
      <c r="H7" s="116"/>
      <c r="I7" s="116"/>
      <c r="J7" s="116"/>
      <c r="K7" s="11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186</v>
      </c>
      <c r="H8" s="28" t="s">
        <v>187</v>
      </c>
      <c r="I8" s="28" t="s">
        <v>56</v>
      </c>
      <c r="J8" s="28" t="s">
        <v>57</v>
      </c>
      <c r="K8" s="28" t="s">
        <v>182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183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262.83</v>
      </c>
      <c r="H11" s="25"/>
      <c r="I11" s="75">
        <v>-6693.3383594956877</v>
      </c>
      <c r="J11" s="76">
        <v>1</v>
      </c>
      <c r="K11" s="76">
        <v>-4.7999999999999996E-3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210</v>
      </c>
      <c r="C13" t="s">
        <v>210</v>
      </c>
      <c r="D13" s="19"/>
      <c r="E13" t="s">
        <v>210</v>
      </c>
      <c r="F13" t="s">
        <v>210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225</v>
      </c>
      <c r="C14" s="19"/>
      <c r="D14" s="19"/>
      <c r="E14" s="19"/>
      <c r="F14" s="19"/>
      <c r="G14" s="81">
        <v>262.83</v>
      </c>
      <c r="H14" s="19"/>
      <c r="I14" s="81">
        <v>-6693.3383594956877</v>
      </c>
      <c r="J14" s="80">
        <v>1</v>
      </c>
      <c r="K14" s="80">
        <v>-4.7999999999999996E-3</v>
      </c>
      <c r="BF14" s="16" t="s">
        <v>126</v>
      </c>
    </row>
    <row r="15" spans="1:60">
      <c r="B15" t="s">
        <v>1980</v>
      </c>
      <c r="C15" t="s">
        <v>1981</v>
      </c>
      <c r="D15" t="s">
        <v>123</v>
      </c>
      <c r="E15" t="s">
        <v>123</v>
      </c>
      <c r="F15" t="s">
        <v>106</v>
      </c>
      <c r="G15" s="77">
        <v>37.840000000000003</v>
      </c>
      <c r="H15" s="77">
        <v>955.5</v>
      </c>
      <c r="I15" s="77">
        <v>-242.38128090263999</v>
      </c>
      <c r="J15" s="78">
        <v>3.6200000000000003E-2</v>
      </c>
      <c r="K15" s="78">
        <v>-2.0000000000000001E-4</v>
      </c>
      <c r="BF15" s="16" t="s">
        <v>127</v>
      </c>
    </row>
    <row r="16" spans="1:60">
      <c r="B16" t="s">
        <v>1982</v>
      </c>
      <c r="C16" t="s">
        <v>1983</v>
      </c>
      <c r="D16" t="s">
        <v>123</v>
      </c>
      <c r="E16" t="s">
        <v>123</v>
      </c>
      <c r="F16" t="s">
        <v>106</v>
      </c>
      <c r="G16" s="77">
        <v>9.0399999999999991</v>
      </c>
      <c r="H16" s="77">
        <v>14859.75</v>
      </c>
      <c r="I16" s="77">
        <v>-443.954115971698</v>
      </c>
      <c r="J16" s="78">
        <v>6.6299999999999998E-2</v>
      </c>
      <c r="K16" s="78">
        <v>-2.9999999999999997E-4</v>
      </c>
      <c r="BF16" s="16" t="s">
        <v>128</v>
      </c>
    </row>
    <row r="17" spans="2:58">
      <c r="B17" t="s">
        <v>1984</v>
      </c>
      <c r="C17" t="s">
        <v>1985</v>
      </c>
      <c r="D17" t="s">
        <v>123</v>
      </c>
      <c r="E17" t="s">
        <v>123</v>
      </c>
      <c r="F17" t="s">
        <v>106</v>
      </c>
      <c r="G17" s="77">
        <v>175.63</v>
      </c>
      <c r="H17" s="77">
        <v>4337.5</v>
      </c>
      <c r="I17" s="77">
        <v>-5631.1462128870598</v>
      </c>
      <c r="J17" s="78">
        <v>0.84130000000000005</v>
      </c>
      <c r="K17" s="78">
        <v>-4.1000000000000003E-3</v>
      </c>
      <c r="BF17" s="16" t="s">
        <v>129</v>
      </c>
    </row>
    <row r="18" spans="2:58">
      <c r="B18" t="s">
        <v>1986</v>
      </c>
      <c r="C18" t="s">
        <v>1987</v>
      </c>
      <c r="D18" t="s">
        <v>123</v>
      </c>
      <c r="E18" t="s">
        <v>123</v>
      </c>
      <c r="F18" t="s">
        <v>199</v>
      </c>
      <c r="G18" s="77">
        <v>6.77</v>
      </c>
      <c r="H18" s="77">
        <v>2340</v>
      </c>
      <c r="I18" s="77">
        <v>-14.539053696639799</v>
      </c>
      <c r="J18" s="78">
        <v>2.2000000000000001E-3</v>
      </c>
      <c r="K18" s="78">
        <v>0</v>
      </c>
      <c r="BF18" s="16" t="s">
        <v>130</v>
      </c>
    </row>
    <row r="19" spans="2:58">
      <c r="B19" t="s">
        <v>1988</v>
      </c>
      <c r="C19" t="s">
        <v>1989</v>
      </c>
      <c r="D19" t="s">
        <v>123</v>
      </c>
      <c r="E19" t="s">
        <v>123</v>
      </c>
      <c r="F19" t="s">
        <v>106</v>
      </c>
      <c r="G19" s="77">
        <v>33.549999999999997</v>
      </c>
      <c r="H19" s="77">
        <v>111.328125</v>
      </c>
      <c r="I19" s="77">
        <v>-361.31769603765002</v>
      </c>
      <c r="J19" s="78">
        <v>5.3999999999999999E-2</v>
      </c>
      <c r="K19" s="78">
        <v>-2.9999999999999997E-4</v>
      </c>
      <c r="BF19" s="16" t="s">
        <v>131</v>
      </c>
    </row>
    <row r="20" spans="2:58">
      <c r="B20" t="s">
        <v>227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B21" t="s">
        <v>309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B22" t="s">
        <v>310</v>
      </c>
      <c r="C22" s="19"/>
      <c r="D22" s="19"/>
      <c r="E22" s="19"/>
      <c r="F22" s="19"/>
      <c r="G22" s="19"/>
      <c r="H22" s="19"/>
    </row>
    <row r="23" spans="2:58">
      <c r="B23" t="s">
        <v>311</v>
      </c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5:XFD1048576 C1:C4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sqref="A1:XFD4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 s="1" customFormat="1">
      <c r="B1" s="2" t="s">
        <v>0</v>
      </c>
      <c r="C1" s="82">
        <v>45197</v>
      </c>
    </row>
    <row r="2" spans="2:81" s="1" customFormat="1">
      <c r="B2" s="2" t="s">
        <v>1</v>
      </c>
      <c r="C2" s="12" t="s">
        <v>2662</v>
      </c>
    </row>
    <row r="3" spans="2:81" s="1" customFormat="1">
      <c r="B3" s="2" t="s">
        <v>2</v>
      </c>
      <c r="C3" s="26" t="s">
        <v>2663</v>
      </c>
    </row>
    <row r="4" spans="2:81" s="1" customFormat="1">
      <c r="B4" s="2" t="s">
        <v>3</v>
      </c>
      <c r="C4" s="83" t="s">
        <v>196</v>
      </c>
    </row>
    <row r="6" spans="2:81" ht="26.25" customHeight="1">
      <c r="B6" s="115" t="s">
        <v>68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7"/>
    </row>
    <row r="7" spans="2:81" ht="26.25" customHeight="1">
      <c r="B7" s="115" t="s">
        <v>133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186</v>
      </c>
      <c r="M8" s="28" t="s">
        <v>187</v>
      </c>
      <c r="N8" s="28" t="s">
        <v>56</v>
      </c>
      <c r="O8" s="28" t="s">
        <v>73</v>
      </c>
      <c r="P8" s="28" t="s">
        <v>57</v>
      </c>
      <c r="Q8" s="36" t="s">
        <v>182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183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1990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210</v>
      </c>
      <c r="C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1991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210</v>
      </c>
      <c r="C16" t="s">
        <v>210</v>
      </c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1992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1993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210</v>
      </c>
      <c r="C19" t="s">
        <v>210</v>
      </c>
      <c r="E19" t="s">
        <v>210</v>
      </c>
      <c r="H19" s="77">
        <v>0</v>
      </c>
      <c r="I19" t="s">
        <v>210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1994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210</v>
      </c>
      <c r="C21" t="s">
        <v>210</v>
      </c>
      <c r="E21" t="s">
        <v>210</v>
      </c>
      <c r="H21" s="77">
        <v>0</v>
      </c>
      <c r="I21" t="s">
        <v>210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1995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210</v>
      </c>
      <c r="C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1996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210</v>
      </c>
      <c r="C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225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1990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210</v>
      </c>
      <c r="C28" t="s">
        <v>210</v>
      </c>
      <c r="E28" t="s">
        <v>210</v>
      </c>
      <c r="H28" s="77">
        <v>0</v>
      </c>
      <c r="I28" t="s">
        <v>210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1991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210</v>
      </c>
      <c r="C30" t="s">
        <v>210</v>
      </c>
      <c r="E30" t="s">
        <v>210</v>
      </c>
      <c r="H30" s="77">
        <v>0</v>
      </c>
      <c r="I30" t="s">
        <v>210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1992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1993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210</v>
      </c>
      <c r="C33" t="s">
        <v>210</v>
      </c>
      <c r="E33" t="s">
        <v>210</v>
      </c>
      <c r="H33" s="77">
        <v>0</v>
      </c>
      <c r="I33" t="s">
        <v>210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1994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210</v>
      </c>
      <c r="C35" t="s">
        <v>210</v>
      </c>
      <c r="E35" t="s">
        <v>210</v>
      </c>
      <c r="H35" s="77">
        <v>0</v>
      </c>
      <c r="I35" t="s">
        <v>210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1995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210</v>
      </c>
      <c r="C37" t="s">
        <v>210</v>
      </c>
      <c r="E37" t="s">
        <v>210</v>
      </c>
      <c r="H37" s="77">
        <v>0</v>
      </c>
      <c r="I37" t="s">
        <v>210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1996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210</v>
      </c>
      <c r="C39" t="s">
        <v>210</v>
      </c>
      <c r="E39" t="s">
        <v>210</v>
      </c>
      <c r="H39" s="77">
        <v>0</v>
      </c>
      <c r="I39" t="s">
        <v>210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227</v>
      </c>
    </row>
    <row r="41" spans="2:17">
      <c r="B41" t="s">
        <v>309</v>
      </c>
    </row>
    <row r="42" spans="2:17">
      <c r="B42" t="s">
        <v>310</v>
      </c>
    </row>
    <row r="43" spans="2:17">
      <c r="B43" t="s">
        <v>311</v>
      </c>
    </row>
  </sheetData>
  <mergeCells count="2">
    <mergeCell ref="B6:Q6"/>
    <mergeCell ref="B7:Q7"/>
  </mergeCells>
  <dataValidations count="1">
    <dataValidation allowBlank="1" showInputMessage="1" showErrorMessage="1" sqref="A5:XFD1048576 C1:C4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sqref="A1:XFD4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 s="1" customFormat="1">
      <c r="B1" s="2" t="s">
        <v>0</v>
      </c>
      <c r="C1" s="82">
        <v>45197</v>
      </c>
    </row>
    <row r="2" spans="2:72" s="1" customFormat="1">
      <c r="B2" s="2" t="s">
        <v>1</v>
      </c>
      <c r="C2" s="12" t="s">
        <v>2662</v>
      </c>
    </row>
    <row r="3" spans="2:72" s="1" customFormat="1">
      <c r="B3" s="2" t="s">
        <v>2</v>
      </c>
      <c r="C3" s="26" t="s">
        <v>2663</v>
      </c>
    </row>
    <row r="4" spans="2:72" s="1" customFormat="1">
      <c r="B4" s="2" t="s">
        <v>3</v>
      </c>
      <c r="C4" s="83" t="s">
        <v>196</v>
      </c>
    </row>
    <row r="6" spans="2:72" ht="26.25" customHeight="1">
      <c r="B6" s="115" t="s">
        <v>136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7"/>
    </row>
    <row r="7" spans="2:72" ht="26.25" customHeight="1">
      <c r="B7" s="115" t="s">
        <v>69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186</v>
      </c>
      <c r="L8" s="28" t="s">
        <v>187</v>
      </c>
      <c r="M8" s="28" t="s">
        <v>5</v>
      </c>
      <c r="N8" s="28" t="s">
        <v>73</v>
      </c>
      <c r="O8" s="28" t="s">
        <v>57</v>
      </c>
      <c r="P8" s="36" t="s">
        <v>182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183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1997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210</v>
      </c>
      <c r="C14" t="s">
        <v>210</v>
      </c>
      <c r="D14" t="s">
        <v>210</v>
      </c>
      <c r="G14" s="77">
        <v>0</v>
      </c>
      <c r="H14" t="s">
        <v>210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1998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210</v>
      </c>
      <c r="C16" t="s">
        <v>210</v>
      </c>
      <c r="D16" t="s">
        <v>210</v>
      </c>
      <c r="G16" s="77">
        <v>0</v>
      </c>
      <c r="H16" t="s">
        <v>210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1999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G18" s="77">
        <v>0</v>
      </c>
      <c r="H18" t="s">
        <v>210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2000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G20" s="77">
        <v>0</v>
      </c>
      <c r="H20" t="s">
        <v>210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900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210</v>
      </c>
      <c r="C22" t="s">
        <v>210</v>
      </c>
      <c r="D22" t="s">
        <v>210</v>
      </c>
      <c r="G22" s="77">
        <v>0</v>
      </c>
      <c r="H22" t="s">
        <v>210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225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304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G25" s="77">
        <v>0</v>
      </c>
      <c r="H25" t="s">
        <v>210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2001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210</v>
      </c>
      <c r="C27" t="s">
        <v>210</v>
      </c>
      <c r="D27" t="s">
        <v>210</v>
      </c>
      <c r="G27" s="77">
        <v>0</v>
      </c>
      <c r="H27" t="s">
        <v>210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309</v>
      </c>
    </row>
    <row r="29" spans="2:16">
      <c r="B29" t="s">
        <v>310</v>
      </c>
    </row>
    <row r="30" spans="2:16">
      <c r="B30" t="s">
        <v>311</v>
      </c>
    </row>
  </sheetData>
  <mergeCells count="2">
    <mergeCell ref="B6:P6"/>
    <mergeCell ref="B7:P7"/>
  </mergeCells>
  <dataValidations count="1">
    <dataValidation allowBlank="1" showInputMessage="1" showErrorMessage="1" sqref="A5:XFD1048576 C1:C4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C21" sqref="C21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 s="1" customFormat="1">
      <c r="B1" s="2" t="s">
        <v>0</v>
      </c>
      <c r="C1" s="82">
        <v>45197</v>
      </c>
    </row>
    <row r="2" spans="2:65" s="1" customFormat="1">
      <c r="B2" s="2" t="s">
        <v>1</v>
      </c>
      <c r="C2" s="12" t="s">
        <v>2662</v>
      </c>
    </row>
    <row r="3" spans="2:65" s="1" customFormat="1">
      <c r="B3" s="2" t="s">
        <v>2</v>
      </c>
      <c r="C3" s="26" t="s">
        <v>2663</v>
      </c>
    </row>
    <row r="4" spans="2:65" s="1" customFormat="1">
      <c r="B4" s="2" t="s">
        <v>3</v>
      </c>
      <c r="C4" s="83" t="s">
        <v>196</v>
      </c>
    </row>
    <row r="6" spans="2:65" ht="26.25" customHeight="1">
      <c r="B6" s="115" t="s">
        <v>136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7"/>
    </row>
    <row r="7" spans="2:65" ht="26.25" customHeight="1">
      <c r="B7" s="115" t="s">
        <v>82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186</v>
      </c>
      <c r="O8" s="28" t="s">
        <v>187</v>
      </c>
      <c r="P8" s="28" t="s">
        <v>5</v>
      </c>
      <c r="Q8" s="28" t="s">
        <v>73</v>
      </c>
      <c r="R8" s="28" t="s">
        <v>57</v>
      </c>
      <c r="S8" s="36" t="s">
        <v>182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183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5">
        <v>1</v>
      </c>
      <c r="K11" s="7"/>
      <c r="L11" s="7"/>
      <c r="M11" s="76">
        <v>0</v>
      </c>
      <c r="N11" s="75">
        <v>452011.80599999998</v>
      </c>
      <c r="O11" s="7"/>
      <c r="P11" s="75">
        <v>1739.7934412940001</v>
      </c>
      <c r="Q11" s="7"/>
      <c r="R11" s="76">
        <v>1</v>
      </c>
      <c r="S11" s="76">
        <v>1.2999999999999999E-3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1</v>
      </c>
      <c r="M12" s="80">
        <v>0</v>
      </c>
      <c r="N12" s="81">
        <v>452011.80599999998</v>
      </c>
      <c r="P12" s="81">
        <v>1739.7934412940001</v>
      </c>
      <c r="R12" s="80">
        <v>1</v>
      </c>
      <c r="S12" s="80">
        <v>1.2999999999999999E-3</v>
      </c>
    </row>
    <row r="13" spans="2:65">
      <c r="B13" s="79" t="s">
        <v>2002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210</v>
      </c>
      <c r="C14" t="s">
        <v>210</v>
      </c>
      <c r="D14" s="16"/>
      <c r="E14" s="16"/>
      <c r="F14" t="s">
        <v>210</v>
      </c>
      <c r="G14" t="s">
        <v>210</v>
      </c>
      <c r="J14" s="77">
        <v>0</v>
      </c>
      <c r="K14" t="s">
        <v>210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2003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210</v>
      </c>
      <c r="C16" t="s">
        <v>210</v>
      </c>
      <c r="D16" s="16"/>
      <c r="E16" s="16"/>
      <c r="F16" t="s">
        <v>210</v>
      </c>
      <c r="G16" t="s">
        <v>210</v>
      </c>
      <c r="J16" s="77">
        <v>0</v>
      </c>
      <c r="K16" t="s">
        <v>210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314</v>
      </c>
      <c r="D17" s="16"/>
      <c r="E17" s="16"/>
      <c r="F17" s="16"/>
      <c r="J17" s="81">
        <v>1</v>
      </c>
      <c r="M17" s="80">
        <v>0</v>
      </c>
      <c r="N17" s="81">
        <v>452011.80599999998</v>
      </c>
      <c r="P17" s="81">
        <v>1739.7934412940001</v>
      </c>
      <c r="R17" s="80">
        <v>1</v>
      </c>
      <c r="S17" s="80">
        <v>1.2999999999999999E-3</v>
      </c>
    </row>
    <row r="18" spans="2:19">
      <c r="B18" t="s">
        <v>2004</v>
      </c>
      <c r="C18" t="s">
        <v>2005</v>
      </c>
      <c r="D18" t="s">
        <v>123</v>
      </c>
      <c r="E18" t="s">
        <v>897</v>
      </c>
      <c r="F18" t="s">
        <v>706</v>
      </c>
      <c r="G18" t="s">
        <v>660</v>
      </c>
      <c r="H18" t="s">
        <v>2846</v>
      </c>
      <c r="I18" s="86">
        <v>45169</v>
      </c>
      <c r="J18" s="77">
        <v>1</v>
      </c>
      <c r="K18" t="s">
        <v>106</v>
      </c>
      <c r="L18" s="78">
        <v>6.2649999999999997E-2</v>
      </c>
      <c r="M18" s="78">
        <v>6.2649999999999997E-2</v>
      </c>
      <c r="N18" s="77">
        <v>452011.80599999998</v>
      </c>
      <c r="O18" s="77">
        <v>100.14</v>
      </c>
      <c r="P18" s="77">
        <v>1739.7934412940001</v>
      </c>
      <c r="Q18" s="78">
        <v>0</v>
      </c>
      <c r="R18" s="78">
        <v>1</v>
      </c>
      <c r="S18" s="78">
        <v>1.2999999999999999E-3</v>
      </c>
    </row>
    <row r="19" spans="2:19">
      <c r="B19" s="79" t="s">
        <v>900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J20" s="77">
        <v>0</v>
      </c>
      <c r="K20" t="s">
        <v>210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225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2006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210</v>
      </c>
      <c r="C23" t="s">
        <v>210</v>
      </c>
      <c r="D23" s="16"/>
      <c r="E23" s="16"/>
      <c r="F23" t="s">
        <v>210</v>
      </c>
      <c r="G23" t="s">
        <v>210</v>
      </c>
      <c r="J23" s="77">
        <v>0</v>
      </c>
      <c r="K23" t="s">
        <v>210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2007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210</v>
      </c>
      <c r="C25" t="s">
        <v>210</v>
      </c>
      <c r="D25" s="16"/>
      <c r="E25" s="16"/>
      <c r="F25" t="s">
        <v>210</v>
      </c>
      <c r="G25" t="s">
        <v>210</v>
      </c>
      <c r="J25" s="77">
        <v>0</v>
      </c>
      <c r="K25" t="s">
        <v>210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227</v>
      </c>
      <c r="D26" s="16"/>
      <c r="E26" s="16"/>
      <c r="F26" s="16"/>
    </row>
    <row r="27" spans="2:19">
      <c r="B27" t="s">
        <v>309</v>
      </c>
      <c r="D27" s="16"/>
      <c r="E27" s="16"/>
      <c r="F27" s="16"/>
    </row>
    <row r="28" spans="2:19">
      <c r="B28" t="s">
        <v>310</v>
      </c>
      <c r="D28" s="16"/>
      <c r="E28" s="16"/>
      <c r="F28" s="16"/>
    </row>
    <row r="29" spans="2:19">
      <c r="B29" t="s">
        <v>311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5:XFD1048576 C1:C4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9"/>
  <sheetViews>
    <sheetView rightToLeft="1" topLeftCell="A6" workbookViewId="0">
      <selection activeCell="S32" sqref="S3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 s="1" customFormat="1">
      <c r="B1" s="2" t="s">
        <v>0</v>
      </c>
      <c r="C1" s="82">
        <v>45197</v>
      </c>
    </row>
    <row r="2" spans="2:81" s="1" customFormat="1">
      <c r="B2" s="2" t="s">
        <v>1</v>
      </c>
      <c r="C2" s="12" t="s">
        <v>2662</v>
      </c>
    </row>
    <row r="3" spans="2:81" s="1" customFormat="1">
      <c r="B3" s="2" t="s">
        <v>2</v>
      </c>
      <c r="C3" s="26" t="s">
        <v>2663</v>
      </c>
    </row>
    <row r="4" spans="2:81" s="1" customFormat="1">
      <c r="B4" s="2" t="s">
        <v>3</v>
      </c>
      <c r="C4" s="83" t="s">
        <v>196</v>
      </c>
    </row>
    <row r="6" spans="2:81" ht="26.25" customHeight="1">
      <c r="B6" s="115" t="s">
        <v>136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7"/>
    </row>
    <row r="7" spans="2:81" ht="26.25" customHeight="1">
      <c r="B7" s="115" t="s">
        <v>89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186</v>
      </c>
      <c r="O8" s="28" t="s">
        <v>187</v>
      </c>
      <c r="P8" s="28" t="s">
        <v>5</v>
      </c>
      <c r="Q8" s="28" t="s">
        <v>73</v>
      </c>
      <c r="R8" s="28" t="s">
        <v>57</v>
      </c>
      <c r="S8" s="36" t="s">
        <v>182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183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5.29</v>
      </c>
      <c r="K11" s="7"/>
      <c r="L11" s="7"/>
      <c r="M11" s="76">
        <v>4.3700000000000003E-2</v>
      </c>
      <c r="N11" s="75">
        <f>N12+N37</f>
        <v>13529281.989999998</v>
      </c>
      <c r="O11" s="7"/>
      <c r="P11" s="75">
        <f>P12+P37</f>
        <v>14783.471553909374</v>
      </c>
      <c r="Q11" s="7"/>
      <c r="R11" s="76">
        <f>P11/$P$11</f>
        <v>1</v>
      </c>
      <c r="S11" s="76">
        <f>P11/'סכום נכסי הקרן'!$C$42</f>
        <v>1.0711368176234184E-2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4.83</v>
      </c>
      <c r="M12" s="80">
        <v>4.2700000000000002E-2</v>
      </c>
      <c r="N12" s="81">
        <f>N13+N23+N33+N35</f>
        <v>13114293.309999999</v>
      </c>
      <c r="P12" s="81">
        <f>P13+P23+P33+P35</f>
        <v>13893.854038531159</v>
      </c>
      <c r="R12" s="80">
        <f t="shared" ref="R12:R42" si="0">P12/$P$11</f>
        <v>0.93982350409819926</v>
      </c>
      <c r="S12" s="80">
        <f>P12/'סכום נכסי הקרן'!$C$42</f>
        <v>1.0066795573074348E-2</v>
      </c>
    </row>
    <row r="13" spans="2:81">
      <c r="B13" s="79" t="s">
        <v>2002</v>
      </c>
      <c r="C13" s="16"/>
      <c r="D13" s="16"/>
      <c r="E13" s="16"/>
      <c r="J13" s="81">
        <v>6.9</v>
      </c>
      <c r="M13" s="80">
        <v>2.98E-2</v>
      </c>
      <c r="N13" s="81">
        <f>SUM(N14:N22)</f>
        <v>6039301.1499999985</v>
      </c>
      <c r="P13" s="81">
        <f>SUM(P14:P22)</f>
        <v>7238.9969859309758</v>
      </c>
      <c r="R13" s="80">
        <f t="shared" si="0"/>
        <v>0.48966827308005872</v>
      </c>
      <c r="S13" s="80">
        <f>P13/'סכום נכסי הקרן'!$C$42</f>
        <v>5.2450171571812908E-3</v>
      </c>
    </row>
    <row r="14" spans="2:81">
      <c r="B14" t="s">
        <v>2008</v>
      </c>
      <c r="C14" t="s">
        <v>2009</v>
      </c>
      <c r="D14" t="s">
        <v>123</v>
      </c>
      <c r="E14" t="s">
        <v>331</v>
      </c>
      <c r="F14" t="s">
        <v>127</v>
      </c>
      <c r="G14" t="s">
        <v>207</v>
      </c>
      <c r="H14" t="s">
        <v>208</v>
      </c>
      <c r="I14" s="86">
        <v>39076</v>
      </c>
      <c r="J14" s="77">
        <v>5.73</v>
      </c>
      <c r="K14" t="s">
        <v>102</v>
      </c>
      <c r="L14" s="78">
        <v>4.9000000000000002E-2</v>
      </c>
      <c r="M14" s="78">
        <v>2.7900000000000001E-2</v>
      </c>
      <c r="N14" s="77">
        <v>1064922.76</v>
      </c>
      <c r="O14" s="77">
        <v>156.16999999999999</v>
      </c>
      <c r="P14" s="77">
        <v>1663.0898742920001</v>
      </c>
      <c r="Q14" s="78">
        <v>6.9999999999999999E-4</v>
      </c>
      <c r="R14" s="78">
        <f t="shared" si="0"/>
        <v>0.11249657215001094</v>
      </c>
      <c r="S14" s="78">
        <f>P14/'סכום נכסי הקרן'!$C$42</f>
        <v>1.2049922028630599E-3</v>
      </c>
      <c r="W14" s="92"/>
    </row>
    <row r="15" spans="2:81">
      <c r="B15" t="s">
        <v>2010</v>
      </c>
      <c r="C15" t="s">
        <v>2011</v>
      </c>
      <c r="D15" t="s">
        <v>123</v>
      </c>
      <c r="E15" t="s">
        <v>331</v>
      </c>
      <c r="F15" t="s">
        <v>127</v>
      </c>
      <c r="G15" t="s">
        <v>207</v>
      </c>
      <c r="H15" t="s">
        <v>208</v>
      </c>
      <c r="I15" s="86">
        <v>40738</v>
      </c>
      <c r="J15" s="77">
        <v>10.050000000000001</v>
      </c>
      <c r="K15" t="s">
        <v>102</v>
      </c>
      <c r="L15" s="78">
        <v>4.1000000000000002E-2</v>
      </c>
      <c r="M15" s="78">
        <v>2.8400000000000002E-2</v>
      </c>
      <c r="N15" s="77">
        <v>2089953.38</v>
      </c>
      <c r="O15" s="77">
        <v>131.02000000000001</v>
      </c>
      <c r="P15" s="77">
        <v>2738.256918476</v>
      </c>
      <c r="Q15" s="78">
        <v>5.9999999999999995E-4</v>
      </c>
      <c r="R15" s="78">
        <f t="shared" si="0"/>
        <v>0.18522421533336594</v>
      </c>
      <c r="S15" s="78">
        <f>P15/'סכום נכסי הקרן'!$C$42</f>
        <v>1.9840047655897636E-3</v>
      </c>
      <c r="W15" s="92"/>
    </row>
    <row r="16" spans="2:81">
      <c r="B16" t="s">
        <v>2012</v>
      </c>
      <c r="C16" t="s">
        <v>2013</v>
      </c>
      <c r="D16" t="s">
        <v>123</v>
      </c>
      <c r="E16" t="s">
        <v>2014</v>
      </c>
      <c r="F16" t="s">
        <v>706</v>
      </c>
      <c r="G16" t="s">
        <v>321</v>
      </c>
      <c r="H16" t="s">
        <v>149</v>
      </c>
      <c r="I16" s="86">
        <v>42795</v>
      </c>
      <c r="J16" s="77">
        <v>5.53</v>
      </c>
      <c r="K16" t="s">
        <v>102</v>
      </c>
      <c r="L16" s="78">
        <v>2.1399999999999999E-2</v>
      </c>
      <c r="M16" s="78">
        <v>2.29E-2</v>
      </c>
      <c r="N16" s="77">
        <v>655541.96</v>
      </c>
      <c r="O16" s="77">
        <v>112.12</v>
      </c>
      <c r="P16" s="77">
        <v>734.99364555199998</v>
      </c>
      <c r="Q16" s="78">
        <v>1.6999999999999999E-3</v>
      </c>
      <c r="R16" s="78">
        <f t="shared" si="0"/>
        <v>4.9717256388107069E-2</v>
      </c>
      <c r="S16" s="78">
        <f>P16/'סכום נכסי הקרן'!$C$42</f>
        <v>5.3253983788524573E-4</v>
      </c>
      <c r="W16" s="92"/>
    </row>
    <row r="17" spans="2:23">
      <c r="B17" t="s">
        <v>2015</v>
      </c>
      <c r="C17" t="s">
        <v>2016</v>
      </c>
      <c r="D17" t="s">
        <v>123</v>
      </c>
      <c r="E17" t="s">
        <v>319</v>
      </c>
      <c r="F17" t="s">
        <v>320</v>
      </c>
      <c r="G17" t="s">
        <v>372</v>
      </c>
      <c r="H17" t="s">
        <v>208</v>
      </c>
      <c r="I17" s="86">
        <v>36489</v>
      </c>
      <c r="J17" s="77">
        <v>2.83</v>
      </c>
      <c r="K17" t="s">
        <v>102</v>
      </c>
      <c r="L17" s="78">
        <v>6.0499999999999998E-2</v>
      </c>
      <c r="M17" s="78">
        <v>2.0500000000000001E-2</v>
      </c>
      <c r="N17" s="77">
        <v>410.55</v>
      </c>
      <c r="O17" s="77">
        <v>171.97</v>
      </c>
      <c r="P17" s="77">
        <v>0.70602283499999996</v>
      </c>
      <c r="Q17" s="78">
        <v>0</v>
      </c>
      <c r="R17" s="78">
        <f t="shared" si="0"/>
        <v>4.775758064845721E-5</v>
      </c>
      <c r="S17" s="78">
        <f>P17/'סכום נכסי הקרן'!$C$42</f>
        <v>5.1154902953182199E-7</v>
      </c>
      <c r="W17" s="92"/>
    </row>
    <row r="18" spans="2:23">
      <c r="B18" t="s">
        <v>2017</v>
      </c>
      <c r="C18" t="s">
        <v>2018</v>
      </c>
      <c r="D18" t="s">
        <v>123</v>
      </c>
      <c r="E18" t="s">
        <v>362</v>
      </c>
      <c r="F18" t="s">
        <v>127</v>
      </c>
      <c r="G18" t="s">
        <v>347</v>
      </c>
      <c r="H18" t="s">
        <v>149</v>
      </c>
      <c r="I18" s="86">
        <v>39084</v>
      </c>
      <c r="J18" s="77">
        <v>1.68</v>
      </c>
      <c r="K18" t="s">
        <v>102</v>
      </c>
      <c r="L18" s="78">
        <v>5.6000000000000001E-2</v>
      </c>
      <c r="M18" s="78">
        <v>2.7699999999999999E-2</v>
      </c>
      <c r="N18" s="77">
        <v>197507.64</v>
      </c>
      <c r="O18" s="77">
        <v>142.79</v>
      </c>
      <c r="P18" s="77">
        <v>282.02115915600001</v>
      </c>
      <c r="Q18" s="78">
        <v>5.0000000000000001E-4</v>
      </c>
      <c r="R18" s="78">
        <f t="shared" si="0"/>
        <v>1.907678843413621E-2</v>
      </c>
      <c r="S18" s="78">
        <f>P18/'סכום נכסי הקרן'!$C$42</f>
        <v>2.0433850453815893E-4</v>
      </c>
      <c r="W18" s="92"/>
    </row>
    <row r="19" spans="2:23">
      <c r="B19" t="s">
        <v>2019</v>
      </c>
      <c r="C19" t="s">
        <v>2020</v>
      </c>
      <c r="D19" t="s">
        <v>123</v>
      </c>
      <c r="E19" t="s">
        <v>2021</v>
      </c>
      <c r="F19" t="s">
        <v>127</v>
      </c>
      <c r="G19" t="s">
        <v>486</v>
      </c>
      <c r="H19" t="s">
        <v>208</v>
      </c>
      <c r="I19" s="86">
        <v>45152</v>
      </c>
      <c r="J19" s="77">
        <v>3.66</v>
      </c>
      <c r="K19" t="s">
        <v>102</v>
      </c>
      <c r="L19" s="78">
        <v>3.6400000000000002E-2</v>
      </c>
      <c r="M19" s="78">
        <v>3.7199999999999997E-2</v>
      </c>
      <c r="N19" s="77">
        <v>477036.08</v>
      </c>
      <c r="O19" s="77">
        <v>101.03</v>
      </c>
      <c r="P19" s="77">
        <v>481.94955162399998</v>
      </c>
      <c r="Q19" s="78">
        <v>1E-3</v>
      </c>
      <c r="R19" s="78">
        <f t="shared" si="0"/>
        <v>3.2600566779360574E-2</v>
      </c>
      <c r="S19" s="78">
        <f>P19/'סכום נכסי הקרן'!$C$42</f>
        <v>3.491966735276402E-4</v>
      </c>
      <c r="W19" s="92"/>
    </row>
    <row r="20" spans="2:23">
      <c r="B20" t="s">
        <v>2022</v>
      </c>
      <c r="C20" t="s">
        <v>2023</v>
      </c>
      <c r="D20" t="s">
        <v>123</v>
      </c>
      <c r="E20" t="s">
        <v>2024</v>
      </c>
      <c r="F20" t="s">
        <v>320</v>
      </c>
      <c r="G20" t="s">
        <v>498</v>
      </c>
      <c r="H20" t="s">
        <v>149</v>
      </c>
      <c r="I20" s="86">
        <v>44381</v>
      </c>
      <c r="J20" s="77">
        <v>2.73</v>
      </c>
      <c r="K20" t="s">
        <v>102</v>
      </c>
      <c r="L20" s="78">
        <v>8.5000000000000006E-3</v>
      </c>
      <c r="M20" s="78">
        <v>4.3799999999999999E-2</v>
      </c>
      <c r="N20" s="77">
        <v>596295.1</v>
      </c>
      <c r="O20" s="77">
        <v>100.11</v>
      </c>
      <c r="P20" s="77">
        <v>596.95102460999999</v>
      </c>
      <c r="Q20" s="78">
        <v>1.9E-3</v>
      </c>
      <c r="R20" s="78">
        <f t="shared" si="0"/>
        <v>4.0379624125034486E-2</v>
      </c>
      <c r="S20" s="78">
        <f>P20/'סכום נכסי הקרן'!$C$42</f>
        <v>4.3252102082119248E-4</v>
      </c>
      <c r="W20" s="92"/>
    </row>
    <row r="21" spans="2:23">
      <c r="B21" t="s">
        <v>2593</v>
      </c>
      <c r="C21" t="s">
        <v>2594</v>
      </c>
      <c r="D21" t="s">
        <v>123</v>
      </c>
      <c r="E21" t="s">
        <v>3685</v>
      </c>
      <c r="F21" t="s">
        <v>128</v>
      </c>
      <c r="G21" t="s">
        <v>3683</v>
      </c>
      <c r="H21" t="s">
        <v>211</v>
      </c>
      <c r="I21" s="86">
        <v>45132</v>
      </c>
      <c r="J21" s="90">
        <v>2.62</v>
      </c>
      <c r="K21" t="s">
        <v>102</v>
      </c>
      <c r="L21" s="89">
        <v>4.2500000000000003E-2</v>
      </c>
      <c r="M21" s="89">
        <v>4.5699999999999998E-2</v>
      </c>
      <c r="N21" s="90">
        <v>704988.46</v>
      </c>
      <c r="O21" s="90">
        <v>100.36</v>
      </c>
      <c r="P21" s="90">
        <v>707.31492191799998</v>
      </c>
      <c r="Q21" s="89">
        <v>3.0999999999999999E-3</v>
      </c>
      <c r="R21" s="89">
        <f t="shared" si="0"/>
        <v>4.7844981426636291E-2</v>
      </c>
      <c r="S21" s="89">
        <f>P21/'סכום נכסי הקרן'!$C$42</f>
        <v>5.1248521144578755E-4</v>
      </c>
      <c r="W21" s="92"/>
    </row>
    <row r="22" spans="2:23">
      <c r="B22" t="s">
        <v>2025</v>
      </c>
      <c r="C22" t="s">
        <v>2026</v>
      </c>
      <c r="D22" t="s">
        <v>123</v>
      </c>
      <c r="E22" t="s">
        <v>2027</v>
      </c>
      <c r="F22" t="s">
        <v>112</v>
      </c>
      <c r="G22" t="s">
        <v>3683</v>
      </c>
      <c r="H22" t="s">
        <v>211</v>
      </c>
      <c r="I22" s="86">
        <v>39104</v>
      </c>
      <c r="J22" s="77">
        <v>2.59</v>
      </c>
      <c r="K22" t="s">
        <v>102</v>
      </c>
      <c r="L22" s="78">
        <v>5.6000000000000001E-2</v>
      </c>
      <c r="M22" s="78">
        <v>5.74E-2</v>
      </c>
      <c r="N22" s="77">
        <v>252645.22</v>
      </c>
      <c r="O22" s="77">
        <v>13.344352000000001</v>
      </c>
      <c r="P22" s="77">
        <v>33.713867467974403</v>
      </c>
      <c r="Q22" s="78">
        <v>6.9999999999999999E-4</v>
      </c>
      <c r="R22" s="78">
        <f t="shared" si="0"/>
        <v>2.2805108627586891E-3</v>
      </c>
      <c r="S22" s="78">
        <f>P22/'סכום נכסי הקרן'!$C$42</f>
        <v>2.4427391480909784E-5</v>
      </c>
      <c r="W22" s="92"/>
    </row>
    <row r="23" spans="2:23">
      <c r="B23" s="79" t="s">
        <v>2003</v>
      </c>
      <c r="C23" s="16"/>
      <c r="D23" s="16"/>
      <c r="E23" s="16"/>
      <c r="J23" s="81">
        <v>2.4500000000000002</v>
      </c>
      <c r="M23" s="80">
        <v>5.74E-2</v>
      </c>
      <c r="N23" s="81">
        <f>SUM(N24:N32)</f>
        <v>7068942.3000000007</v>
      </c>
      <c r="P23" s="81">
        <f>SUM(P24:P32)</f>
        <v>6630.2834305741399</v>
      </c>
      <c r="R23" s="80">
        <f t="shared" si="0"/>
        <v>0.44849299478787263</v>
      </c>
      <c r="S23" s="80">
        <f>P23/'סכום נכסי הקרן'!$C$42</f>
        <v>4.8039735916347824E-3</v>
      </c>
    </row>
    <row r="24" spans="2:23">
      <c r="B24" t="s">
        <v>2028</v>
      </c>
      <c r="C24" t="s">
        <v>2029</v>
      </c>
      <c r="D24" t="s">
        <v>123</v>
      </c>
      <c r="E24" t="s">
        <v>2014</v>
      </c>
      <c r="F24" t="s">
        <v>706</v>
      </c>
      <c r="G24" t="s">
        <v>321</v>
      </c>
      <c r="H24" t="s">
        <v>149</v>
      </c>
      <c r="I24" s="86">
        <v>42795</v>
      </c>
      <c r="J24" s="77">
        <v>1.42</v>
      </c>
      <c r="K24" t="s">
        <v>102</v>
      </c>
      <c r="L24" s="78">
        <v>2.5000000000000001E-2</v>
      </c>
      <c r="M24" s="78">
        <v>5.1999999999999998E-2</v>
      </c>
      <c r="N24" s="77">
        <v>1281086.73</v>
      </c>
      <c r="O24" s="77">
        <v>96.47</v>
      </c>
      <c r="P24" s="77">
        <v>1235.864368431</v>
      </c>
      <c r="Q24" s="78">
        <v>3.0999999999999999E-3</v>
      </c>
      <c r="R24" s="78">
        <f t="shared" si="0"/>
        <v>8.3597710045593812E-2</v>
      </c>
      <c r="S24" s="78">
        <f>P24/'סכום נכסי הקרן'!$C$42</f>
        <v>8.9544585098842624E-4</v>
      </c>
      <c r="W24" s="92"/>
    </row>
    <row r="25" spans="2:23">
      <c r="B25" t="s">
        <v>2030</v>
      </c>
      <c r="C25" t="s">
        <v>2031</v>
      </c>
      <c r="D25" t="s">
        <v>123</v>
      </c>
      <c r="E25" t="s">
        <v>2014</v>
      </c>
      <c r="F25" t="s">
        <v>706</v>
      </c>
      <c r="G25" t="s">
        <v>321</v>
      </c>
      <c r="H25" t="s">
        <v>149</v>
      </c>
      <c r="I25" s="86">
        <v>42795</v>
      </c>
      <c r="J25" s="77">
        <v>5.0999999999999996</v>
      </c>
      <c r="K25" t="s">
        <v>102</v>
      </c>
      <c r="L25" s="78">
        <v>3.7400000000000003E-2</v>
      </c>
      <c r="M25" s="78">
        <v>5.3999999999999999E-2</v>
      </c>
      <c r="N25" s="77">
        <v>515262.26</v>
      </c>
      <c r="O25" s="77">
        <v>92.4</v>
      </c>
      <c r="P25" s="77">
        <v>476.10232824000002</v>
      </c>
      <c r="Q25" s="78">
        <v>8.0000000000000004E-4</v>
      </c>
      <c r="R25" s="78">
        <f t="shared" si="0"/>
        <v>3.2205042401836831E-2</v>
      </c>
      <c r="S25" s="78">
        <f>P25/'סכום נכסי הקרן'!$C$42</f>
        <v>3.4496006629730755E-4</v>
      </c>
      <c r="W25" s="92"/>
    </row>
    <row r="26" spans="2:23">
      <c r="B26" t="s">
        <v>2595</v>
      </c>
      <c r="C26" t="s">
        <v>2596</v>
      </c>
      <c r="D26" t="s">
        <v>123</v>
      </c>
      <c r="E26" t="s">
        <v>319</v>
      </c>
      <c r="F26" t="s">
        <v>320</v>
      </c>
      <c r="G26" t="s">
        <v>207</v>
      </c>
      <c r="H26" t="s">
        <v>208</v>
      </c>
      <c r="I26" s="86">
        <v>45141</v>
      </c>
      <c r="J26" s="90">
        <v>2.9</v>
      </c>
      <c r="K26" t="s">
        <v>102</v>
      </c>
      <c r="L26" s="89">
        <v>7.0499999999999993E-2</v>
      </c>
      <c r="M26" s="89">
        <v>6.8099999999999994E-2</v>
      </c>
      <c r="N26" s="90">
        <v>959230.88</v>
      </c>
      <c r="O26" s="90">
        <v>100.13</v>
      </c>
      <c r="P26" s="90">
        <v>960.09418779199996</v>
      </c>
      <c r="Q26" s="89">
        <v>2E-3</v>
      </c>
      <c r="R26" s="89">
        <f t="shared" si="0"/>
        <v>6.4943757242060682E-2</v>
      </c>
      <c r="S26" s="89">
        <f>P26/'סכום נכסי הקרן'!$C$42</f>
        <v>6.9563649456768706E-4</v>
      </c>
      <c r="W26" s="92"/>
    </row>
    <row r="27" spans="2:23">
      <c r="B27" t="s">
        <v>2032</v>
      </c>
      <c r="C27" t="s">
        <v>2033</v>
      </c>
      <c r="D27" t="s">
        <v>123</v>
      </c>
      <c r="E27" t="s">
        <v>2034</v>
      </c>
      <c r="F27" t="s">
        <v>335</v>
      </c>
      <c r="G27" t="s">
        <v>388</v>
      </c>
      <c r="H27" t="s">
        <v>149</v>
      </c>
      <c r="I27" s="86">
        <v>42598</v>
      </c>
      <c r="J27" s="77">
        <v>2.4500000000000002</v>
      </c>
      <c r="K27" t="s">
        <v>102</v>
      </c>
      <c r="L27" s="78">
        <v>3.1E-2</v>
      </c>
      <c r="M27" s="78">
        <v>5.5599999999999997E-2</v>
      </c>
      <c r="N27" s="77">
        <v>1450764.82</v>
      </c>
      <c r="O27" s="77">
        <v>95.15</v>
      </c>
      <c r="P27" s="77">
        <v>1380.4027262300001</v>
      </c>
      <c r="Q27" s="78">
        <v>2.0999999999999999E-3</v>
      </c>
      <c r="R27" s="78">
        <f t="shared" si="0"/>
        <v>9.3374734154709649E-2</v>
      </c>
      <c r="S27" s="78">
        <f>P27/'סכום נכסי הקרן'!$C$42</f>
        <v>1.000171155889084E-3</v>
      </c>
      <c r="W27" s="92"/>
    </row>
    <row r="28" spans="2:23">
      <c r="B28" t="s">
        <v>2035</v>
      </c>
      <c r="C28" t="s">
        <v>2036</v>
      </c>
      <c r="D28" t="s">
        <v>123</v>
      </c>
      <c r="E28" t="s">
        <v>1147</v>
      </c>
      <c r="F28" t="s">
        <v>688</v>
      </c>
      <c r="G28" t="s">
        <v>486</v>
      </c>
      <c r="H28" t="s">
        <v>208</v>
      </c>
      <c r="I28" s="86">
        <v>44007</v>
      </c>
      <c r="J28" s="77">
        <v>3.68</v>
      </c>
      <c r="K28" t="s">
        <v>102</v>
      </c>
      <c r="L28" s="78">
        <v>3.3500000000000002E-2</v>
      </c>
      <c r="M28" s="78">
        <v>6.8400000000000002E-2</v>
      </c>
      <c r="N28" s="77">
        <v>929487.16</v>
      </c>
      <c r="O28" s="77">
        <v>89.17</v>
      </c>
      <c r="P28" s="77">
        <v>828.82370057200001</v>
      </c>
      <c r="Q28" s="78">
        <v>1.1999999999999999E-3</v>
      </c>
      <c r="R28" s="78">
        <f t="shared" si="0"/>
        <v>5.6064213168714357E-2</v>
      </c>
      <c r="S28" s="78">
        <f>P28/'סכום נכסי הקרן'!$C$42</f>
        <v>6.0052442876097633E-4</v>
      </c>
      <c r="W28" s="92"/>
    </row>
    <row r="29" spans="2:23">
      <c r="B29" t="s">
        <v>2037</v>
      </c>
      <c r="C29" t="s">
        <v>2038</v>
      </c>
      <c r="D29" t="s">
        <v>123</v>
      </c>
      <c r="E29" t="s">
        <v>2039</v>
      </c>
      <c r="F29" t="s">
        <v>335</v>
      </c>
      <c r="G29" t="s">
        <v>564</v>
      </c>
      <c r="H29" t="s">
        <v>208</v>
      </c>
      <c r="I29" s="86">
        <v>43310</v>
      </c>
      <c r="J29" s="77">
        <v>1.19</v>
      </c>
      <c r="K29" t="s">
        <v>102</v>
      </c>
      <c r="L29" s="78">
        <v>3.5499999999999997E-2</v>
      </c>
      <c r="M29" s="78">
        <v>6.1499999999999999E-2</v>
      </c>
      <c r="N29" s="77">
        <v>1046744.16</v>
      </c>
      <c r="O29" s="77">
        <v>97.96</v>
      </c>
      <c r="P29" s="77">
        <v>1025.390579136</v>
      </c>
      <c r="Q29" s="78">
        <v>3.8999999999999998E-3</v>
      </c>
      <c r="R29" s="78">
        <f t="shared" si="0"/>
        <v>6.9360608257459225E-2</v>
      </c>
      <c r="S29" s="78">
        <f>P29/'סכום נכסי הקרן'!$C$42</f>
        <v>7.4294701197319467E-4</v>
      </c>
      <c r="W29" s="92"/>
    </row>
    <row r="30" spans="2:23">
      <c r="B30" t="s">
        <v>2040</v>
      </c>
      <c r="C30" t="s">
        <v>2041</v>
      </c>
      <c r="D30" t="s">
        <v>123</v>
      </c>
      <c r="E30" t="s">
        <v>2042</v>
      </c>
      <c r="F30" t="s">
        <v>128</v>
      </c>
      <c r="G30" t="s">
        <v>571</v>
      </c>
      <c r="H30" t="s">
        <v>149</v>
      </c>
      <c r="I30" s="86">
        <v>45122</v>
      </c>
      <c r="J30" s="77">
        <v>4.16</v>
      </c>
      <c r="K30" t="s">
        <v>102</v>
      </c>
      <c r="L30" s="78">
        <v>7.3099999999999998E-2</v>
      </c>
      <c r="M30" s="78">
        <v>7.8700000000000006E-2</v>
      </c>
      <c r="N30" s="77">
        <v>498449.6</v>
      </c>
      <c r="O30" s="77">
        <v>99.305300000000003</v>
      </c>
      <c r="P30" s="77">
        <v>494.98687062879998</v>
      </c>
      <c r="Q30" s="78">
        <v>0</v>
      </c>
      <c r="R30" s="78">
        <f t="shared" si="0"/>
        <v>3.3482451589518875E-2</v>
      </c>
      <c r="S30" s="78">
        <f>P30/'סכום נכסי הקרן'!$C$42</f>
        <v>3.5864286641827409E-4</v>
      </c>
    </row>
    <row r="31" spans="2:23">
      <c r="B31" t="s">
        <v>2043</v>
      </c>
      <c r="C31" t="s">
        <v>2044</v>
      </c>
      <c r="D31" t="s">
        <v>123</v>
      </c>
      <c r="E31" t="s">
        <v>692</v>
      </c>
      <c r="F31" t="s">
        <v>632</v>
      </c>
      <c r="G31" t="s">
        <v>3683</v>
      </c>
      <c r="H31" t="s">
        <v>211</v>
      </c>
      <c r="I31" s="86">
        <v>45046</v>
      </c>
      <c r="J31" s="77">
        <v>0.01</v>
      </c>
      <c r="K31" t="s">
        <v>102</v>
      </c>
      <c r="L31" s="78">
        <v>0</v>
      </c>
      <c r="M31" s="78">
        <v>1E-4</v>
      </c>
      <c r="N31" s="77">
        <v>387064.24</v>
      </c>
      <c r="O31" s="77">
        <v>59</v>
      </c>
      <c r="P31" s="77">
        <v>228.36790160000001</v>
      </c>
      <c r="Q31" s="78">
        <v>6.9999999999999999E-4</v>
      </c>
      <c r="R31" s="78">
        <f t="shared" si="0"/>
        <v>1.5447515204208574E-2</v>
      </c>
      <c r="S31" s="78">
        <f>P31/'סכום נכסי הקרן'!$C$42</f>
        <v>1.6546402276025341E-4</v>
      </c>
      <c r="W31" s="92"/>
    </row>
    <row r="32" spans="2:23">
      <c r="B32" t="s">
        <v>3686</v>
      </c>
      <c r="C32">
        <v>9556</v>
      </c>
      <c r="D32" t="s">
        <v>123</v>
      </c>
      <c r="E32" t="s">
        <v>692</v>
      </c>
      <c r="F32" t="s">
        <v>3687</v>
      </c>
      <c r="G32" t="s">
        <v>3683</v>
      </c>
      <c r="H32" t="s">
        <v>211</v>
      </c>
      <c r="I32" s="86">
        <v>45046</v>
      </c>
      <c r="J32" s="90">
        <v>0</v>
      </c>
      <c r="K32" t="s">
        <v>102</v>
      </c>
      <c r="L32" s="89">
        <v>0</v>
      </c>
      <c r="M32" s="89">
        <v>0</v>
      </c>
      <c r="N32" s="90">
        <v>852.45</v>
      </c>
      <c r="O32" s="90">
        <v>29.41732</v>
      </c>
      <c r="P32" s="90">
        <v>0.25076794433999999</v>
      </c>
      <c r="Q32" s="89">
        <v>0</v>
      </c>
      <c r="R32" s="78">
        <f t="shared" ref="R32" si="1">P32/$P$11</f>
        <v>1.6962723770634671E-5</v>
      </c>
      <c r="S32" s="78">
        <f>P32/'סכום נכסי הקרן'!$C$42</f>
        <v>1.8169397957902732E-7</v>
      </c>
      <c r="W32" s="92"/>
    </row>
    <row r="33" spans="2:23">
      <c r="B33" s="79" t="s">
        <v>314</v>
      </c>
      <c r="C33" s="16"/>
      <c r="D33" s="16"/>
      <c r="E33" s="16"/>
      <c r="J33" s="81">
        <v>1.92</v>
      </c>
      <c r="M33" s="80">
        <v>6.1699999999999998E-2</v>
      </c>
      <c r="N33" s="81">
        <v>6049.86</v>
      </c>
      <c r="P33" s="81">
        <v>24.573622026041999</v>
      </c>
      <c r="R33" s="80">
        <f t="shared" si="0"/>
        <v>1.6622362302678288E-3</v>
      </c>
      <c r="S33" s="80">
        <f>P33/'סכום נכסי הקרן'!$C$42</f>
        <v>1.7804824258274296E-5</v>
      </c>
    </row>
    <row r="34" spans="2:23">
      <c r="B34" t="s">
        <v>2045</v>
      </c>
      <c r="C34" t="s">
        <v>2046</v>
      </c>
      <c r="D34" t="s">
        <v>123</v>
      </c>
      <c r="E34" t="s">
        <v>2047</v>
      </c>
      <c r="F34" t="s">
        <v>112</v>
      </c>
      <c r="G34" t="s">
        <v>347</v>
      </c>
      <c r="H34" t="s">
        <v>149</v>
      </c>
      <c r="I34" s="86">
        <v>38118</v>
      </c>
      <c r="J34" s="77">
        <v>1.92</v>
      </c>
      <c r="K34" t="s">
        <v>106</v>
      </c>
      <c r="L34" s="78">
        <v>7.9699999999999993E-2</v>
      </c>
      <c r="M34" s="78">
        <v>6.1699999999999998E-2</v>
      </c>
      <c r="N34" s="77">
        <v>6049.86</v>
      </c>
      <c r="O34" s="77">
        <v>105.53</v>
      </c>
      <c r="P34" s="77">
        <v>24.573622026041999</v>
      </c>
      <c r="Q34" s="78">
        <v>1E-4</v>
      </c>
      <c r="R34" s="78">
        <f t="shared" si="0"/>
        <v>1.6622362302678288E-3</v>
      </c>
      <c r="S34" s="78">
        <f>P34/'סכום נכסי הקרן'!$C$42</f>
        <v>1.7804824258274296E-5</v>
      </c>
      <c r="W34" s="92"/>
    </row>
    <row r="35" spans="2:23">
      <c r="B35" s="79" t="s">
        <v>900</v>
      </c>
      <c r="C35" s="16"/>
      <c r="D35" s="16"/>
      <c r="E35" s="16"/>
      <c r="J35" s="81">
        <v>0</v>
      </c>
      <c r="M35" s="80">
        <v>0</v>
      </c>
      <c r="N35" s="81">
        <v>0</v>
      </c>
      <c r="P35" s="81">
        <v>0</v>
      </c>
      <c r="R35" s="80">
        <f t="shared" si="0"/>
        <v>0</v>
      </c>
      <c r="S35" s="80">
        <f>P35/'סכום נכסי הקרן'!$C$42</f>
        <v>0</v>
      </c>
    </row>
    <row r="36" spans="2:23">
      <c r="B36" t="s">
        <v>210</v>
      </c>
      <c r="C36" t="s">
        <v>210</v>
      </c>
      <c r="D36" s="16"/>
      <c r="E36" s="16"/>
      <c r="F36" t="s">
        <v>210</v>
      </c>
      <c r="G36" t="s">
        <v>210</v>
      </c>
      <c r="J36" s="77">
        <v>0</v>
      </c>
      <c r="K36" t="s">
        <v>210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f t="shared" si="0"/>
        <v>0</v>
      </c>
      <c r="S36" s="78">
        <f>P36/'סכום נכסי הקרן'!$C$42</f>
        <v>0</v>
      </c>
    </row>
    <row r="37" spans="2:23">
      <c r="B37" s="79" t="s">
        <v>225</v>
      </c>
      <c r="C37" s="16"/>
      <c r="D37" s="16"/>
      <c r="E37" s="16"/>
      <c r="J37" s="81">
        <v>11.62</v>
      </c>
      <c r="M37" s="80">
        <v>5.7099999999999998E-2</v>
      </c>
      <c r="N37" s="81">
        <v>414988.68</v>
      </c>
      <c r="P37" s="81">
        <v>889.61751537821601</v>
      </c>
      <c r="R37" s="80">
        <f t="shared" si="0"/>
        <v>6.017649590180079E-2</v>
      </c>
      <c r="S37" s="80">
        <f>P37/'סכום נכסי הקרן'!$C$42</f>
        <v>6.4457260315983571E-4</v>
      </c>
    </row>
    <row r="38" spans="2:23">
      <c r="B38" s="79" t="s">
        <v>315</v>
      </c>
      <c r="C38" s="16"/>
      <c r="D38" s="16"/>
      <c r="E38" s="16"/>
      <c r="J38" s="81">
        <v>0</v>
      </c>
      <c r="M38" s="80">
        <v>0</v>
      </c>
      <c r="N38" s="81">
        <v>0</v>
      </c>
      <c r="P38" s="81">
        <v>0</v>
      </c>
      <c r="R38" s="80">
        <f t="shared" si="0"/>
        <v>0</v>
      </c>
      <c r="S38" s="80">
        <f>P38/'סכום נכסי הקרן'!$C$42</f>
        <v>0</v>
      </c>
    </row>
    <row r="39" spans="2:23">
      <c r="B39" t="s">
        <v>210</v>
      </c>
      <c r="C39" t="s">
        <v>210</v>
      </c>
      <c r="D39" s="16"/>
      <c r="E39" s="16"/>
      <c r="F39" t="s">
        <v>210</v>
      </c>
      <c r="G39" t="s">
        <v>210</v>
      </c>
      <c r="J39" s="77">
        <v>0</v>
      </c>
      <c r="K39" t="s">
        <v>210</v>
      </c>
      <c r="L39" s="78">
        <v>0</v>
      </c>
      <c r="M39" s="78">
        <v>0</v>
      </c>
      <c r="N39" s="77">
        <v>0</v>
      </c>
      <c r="O39" s="77">
        <v>0</v>
      </c>
      <c r="P39" s="77">
        <v>0</v>
      </c>
      <c r="Q39" s="78">
        <v>0</v>
      </c>
      <c r="R39" s="78">
        <f t="shared" si="0"/>
        <v>0</v>
      </c>
      <c r="S39" s="78">
        <f>P39/'סכום נכסי הקרן'!$C$42</f>
        <v>0</v>
      </c>
    </row>
    <row r="40" spans="2:23">
      <c r="B40" s="79" t="s">
        <v>316</v>
      </c>
      <c r="C40" s="16"/>
      <c r="D40" s="16"/>
      <c r="E40" s="16"/>
      <c r="J40" s="81">
        <v>11.62</v>
      </c>
      <c r="M40" s="80">
        <v>5.7099999999999998E-2</v>
      </c>
      <c r="N40" s="81">
        <v>414988.68</v>
      </c>
      <c r="P40" s="81">
        <v>889.61751537821601</v>
      </c>
      <c r="R40" s="80">
        <f t="shared" si="0"/>
        <v>6.017649590180079E-2</v>
      </c>
      <c r="S40" s="80">
        <f>P40/'סכום נכסי הקרן'!$C$42</f>
        <v>6.4457260315983571E-4</v>
      </c>
    </row>
    <row r="41" spans="2:23">
      <c r="B41" t="s">
        <v>2048</v>
      </c>
      <c r="C41" t="s">
        <v>2049</v>
      </c>
      <c r="D41" t="s">
        <v>123</v>
      </c>
      <c r="E41"/>
      <c r="F41" t="s">
        <v>1684</v>
      </c>
      <c r="G41" t="s">
        <v>1032</v>
      </c>
      <c r="H41" t="s">
        <v>307</v>
      </c>
      <c r="I41" s="86">
        <v>44255</v>
      </c>
      <c r="J41" s="77">
        <v>13.66</v>
      </c>
      <c r="K41" t="s">
        <v>116</v>
      </c>
      <c r="L41" s="78">
        <v>4.5600000000000002E-2</v>
      </c>
      <c r="M41" s="78">
        <v>4.9099999999999998E-2</v>
      </c>
      <c r="N41" s="77">
        <v>223311.52</v>
      </c>
      <c r="O41" s="77">
        <v>71.84</v>
      </c>
      <c r="P41" s="77">
        <v>458.09928698662401</v>
      </c>
      <c r="Q41" s="78">
        <v>1.2999999999999999E-3</v>
      </c>
      <c r="R41" s="78">
        <f t="shared" si="0"/>
        <v>3.0987260692870423E-2</v>
      </c>
      <c r="S41" s="78">
        <f>P41/'סכום נכסי הקרן'!$C$42</f>
        <v>3.3191595805428468E-4</v>
      </c>
    </row>
    <row r="42" spans="2:23">
      <c r="B42" t="s">
        <v>2050</v>
      </c>
      <c r="C42" t="s">
        <v>2051</v>
      </c>
      <c r="D42" t="s">
        <v>123</v>
      </c>
      <c r="E42"/>
      <c r="F42" t="s">
        <v>1684</v>
      </c>
      <c r="G42" t="s">
        <v>1098</v>
      </c>
      <c r="H42" t="s">
        <v>2879</v>
      </c>
      <c r="I42" s="86">
        <v>44255</v>
      </c>
      <c r="J42" s="77">
        <v>9.4600000000000009</v>
      </c>
      <c r="K42" t="s">
        <v>116</v>
      </c>
      <c r="L42" s="78">
        <v>3.95E-2</v>
      </c>
      <c r="M42" s="78">
        <v>6.5600000000000006E-2</v>
      </c>
      <c r="N42" s="77">
        <v>191677.16</v>
      </c>
      <c r="O42" s="77">
        <v>78.84</v>
      </c>
      <c r="P42" s="77">
        <v>431.518228391592</v>
      </c>
      <c r="Q42" s="78">
        <v>5.0000000000000001E-4</v>
      </c>
      <c r="R42" s="78">
        <f t="shared" si="0"/>
        <v>2.9189235208930367E-2</v>
      </c>
      <c r="S42" s="78">
        <f>P42/'סכום נכסי הקרן'!$C$42</f>
        <v>3.1265664510555109E-4</v>
      </c>
    </row>
    <row r="43" spans="2:23">
      <c r="B43" t="s">
        <v>227</v>
      </c>
      <c r="C43" s="16"/>
      <c r="D43" s="16"/>
      <c r="E43" s="16"/>
    </row>
    <row r="44" spans="2:23">
      <c r="B44" t="s">
        <v>309</v>
      </c>
      <c r="C44" s="16"/>
      <c r="D44" s="16"/>
      <c r="E44" s="16"/>
    </row>
    <row r="45" spans="2:23">
      <c r="B45" t="s">
        <v>310</v>
      </c>
      <c r="C45" s="16"/>
      <c r="D45" s="16"/>
      <c r="E45" s="16"/>
    </row>
    <row r="46" spans="2:23">
      <c r="B46" t="s">
        <v>311</v>
      </c>
      <c r="C46" s="16"/>
      <c r="D46" s="16"/>
      <c r="E46" s="16"/>
    </row>
    <row r="47" spans="2:23">
      <c r="C47" s="16"/>
      <c r="D47" s="16"/>
      <c r="E47" s="16"/>
    </row>
    <row r="48" spans="2:23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2:5">
      <c r="C513" s="16"/>
      <c r="D513" s="16"/>
      <c r="E513" s="16"/>
    </row>
    <row r="517" spans="2:5">
      <c r="B517" s="16"/>
    </row>
    <row r="518" spans="2:5">
      <c r="B518" s="16"/>
    </row>
    <row r="519" spans="2:5">
      <c r="B519" s="19"/>
    </row>
  </sheetData>
  <mergeCells count="2">
    <mergeCell ref="B6:S6"/>
    <mergeCell ref="B7:S7"/>
  </mergeCells>
  <dataValidations count="1">
    <dataValidation allowBlank="1" showInputMessage="1" showErrorMessage="1" sqref="C1:C4 A26:D26 A5:Q25 G26:Q26 A27:Q31 R5:XFD31 A32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25" workbookViewId="0">
      <selection activeCell="E29" sqref="E2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 s="1" customFormat="1">
      <c r="B1" s="2" t="s">
        <v>0</v>
      </c>
      <c r="C1" s="82">
        <v>45197</v>
      </c>
    </row>
    <row r="2" spans="2:98" s="1" customFormat="1">
      <c r="B2" s="2" t="s">
        <v>1</v>
      </c>
      <c r="C2" s="12" t="s">
        <v>2662</v>
      </c>
    </row>
    <row r="3" spans="2:98" s="1" customFormat="1">
      <c r="B3" s="2" t="s">
        <v>2</v>
      </c>
      <c r="C3" s="26" t="s">
        <v>2663</v>
      </c>
    </row>
    <row r="4" spans="2:98" s="1" customFormat="1">
      <c r="B4" s="2" t="s">
        <v>3</v>
      </c>
      <c r="C4" s="83" t="s">
        <v>196</v>
      </c>
    </row>
    <row r="6" spans="2:98" ht="26.25" customHeight="1">
      <c r="B6" s="115" t="s">
        <v>136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7"/>
    </row>
    <row r="7" spans="2:98" ht="26.25" customHeight="1">
      <c r="B7" s="115" t="s">
        <v>91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186</v>
      </c>
      <c r="I8" s="28" t="s">
        <v>187</v>
      </c>
      <c r="J8" s="28" t="s">
        <v>5</v>
      </c>
      <c r="K8" s="28" t="s">
        <v>73</v>
      </c>
      <c r="L8" s="28" t="s">
        <v>57</v>
      </c>
      <c r="M8" s="36" t="s">
        <v>182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183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8418169.0600000005</v>
      </c>
      <c r="I11" s="7"/>
      <c r="J11" s="75">
        <v>30049.639078927907</v>
      </c>
      <c r="K11" s="7"/>
      <c r="L11" s="76">
        <v>1</v>
      </c>
      <c r="M11" s="76">
        <v>2.18E-2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2913369.62</v>
      </c>
      <c r="J12" s="81">
        <v>4528.795528922773</v>
      </c>
      <c r="L12" s="80">
        <v>0.1507</v>
      </c>
      <c r="M12" s="80">
        <v>3.3E-3</v>
      </c>
    </row>
    <row r="13" spans="2:98">
      <c r="B13" t="s">
        <v>2052</v>
      </c>
      <c r="C13" t="s">
        <v>2053</v>
      </c>
      <c r="D13" t="s">
        <v>123</v>
      </c>
      <c r="E13" t="s">
        <v>2054</v>
      </c>
      <c r="F13" t="s">
        <v>979</v>
      </c>
      <c r="G13" t="s">
        <v>106</v>
      </c>
      <c r="H13" s="77">
        <v>1087.6500000000001</v>
      </c>
      <c r="I13" s="77">
        <v>100</v>
      </c>
      <c r="J13" s="77">
        <v>4.1863648500000004</v>
      </c>
      <c r="K13" s="78">
        <v>0</v>
      </c>
      <c r="L13" s="78">
        <v>1E-4</v>
      </c>
      <c r="M13" s="78">
        <v>0</v>
      </c>
    </row>
    <row r="14" spans="2:98">
      <c r="B14" t="s">
        <v>2055</v>
      </c>
      <c r="C14" t="s">
        <v>2056</v>
      </c>
      <c r="D14" t="s">
        <v>123</v>
      </c>
      <c r="E14" t="s">
        <v>2057</v>
      </c>
      <c r="F14" t="s">
        <v>979</v>
      </c>
      <c r="G14" t="s">
        <v>106</v>
      </c>
      <c r="H14" s="77">
        <v>5490.61</v>
      </c>
      <c r="I14" s="77">
        <v>100</v>
      </c>
      <c r="J14" s="77">
        <v>21.133357889999999</v>
      </c>
      <c r="K14" s="78">
        <v>0</v>
      </c>
      <c r="L14" s="78">
        <v>6.9999999999999999E-4</v>
      </c>
      <c r="M14" s="78">
        <v>0</v>
      </c>
    </row>
    <row r="15" spans="2:98">
      <c r="B15" t="s">
        <v>2058</v>
      </c>
      <c r="C15" t="s">
        <v>2059</v>
      </c>
      <c r="D15" t="s">
        <v>123</v>
      </c>
      <c r="E15" t="s">
        <v>2060</v>
      </c>
      <c r="F15" t="s">
        <v>1057</v>
      </c>
      <c r="G15" t="s">
        <v>106</v>
      </c>
      <c r="H15" s="77">
        <v>30616</v>
      </c>
      <c r="I15" s="77">
        <v>100</v>
      </c>
      <c r="J15" s="77">
        <v>117.84098400000001</v>
      </c>
      <c r="K15" s="78">
        <v>0</v>
      </c>
      <c r="L15" s="78">
        <v>3.8999999999999998E-3</v>
      </c>
      <c r="M15" s="78">
        <v>1E-4</v>
      </c>
    </row>
    <row r="16" spans="2:98">
      <c r="B16" t="s">
        <v>2061</v>
      </c>
      <c r="C16" t="s">
        <v>2062</v>
      </c>
      <c r="D16" t="s">
        <v>123</v>
      </c>
      <c r="E16" t="s">
        <v>2063</v>
      </c>
      <c r="F16" t="s">
        <v>1637</v>
      </c>
      <c r="G16" t="s">
        <v>102</v>
      </c>
      <c r="H16" s="77">
        <v>689268.32</v>
      </c>
      <c r="I16" s="77">
        <v>96.445400000000006</v>
      </c>
      <c r="J16" s="77">
        <v>664.76758829727999</v>
      </c>
      <c r="K16" s="78">
        <v>1.2999999999999999E-3</v>
      </c>
      <c r="L16" s="78">
        <v>2.2100000000000002E-2</v>
      </c>
      <c r="M16" s="78">
        <v>5.0000000000000001E-4</v>
      </c>
    </row>
    <row r="17" spans="2:13">
      <c r="B17" t="s">
        <v>2064</v>
      </c>
      <c r="C17" t="s">
        <v>2065</v>
      </c>
      <c r="D17" t="s">
        <v>123</v>
      </c>
      <c r="E17" t="s">
        <v>2063</v>
      </c>
      <c r="F17" t="s">
        <v>1637</v>
      </c>
      <c r="G17" t="s">
        <v>102</v>
      </c>
      <c r="H17" s="77">
        <v>27056.17</v>
      </c>
      <c r="I17" s="77">
        <v>2251.7958540000009</v>
      </c>
      <c r="J17" s="77">
        <v>609.24971431119195</v>
      </c>
      <c r="K17" s="78">
        <v>8.9999999999999998E-4</v>
      </c>
      <c r="L17" s="78">
        <v>2.0299999999999999E-2</v>
      </c>
      <c r="M17" s="78">
        <v>4.0000000000000002E-4</v>
      </c>
    </row>
    <row r="18" spans="2:13">
      <c r="B18" t="s">
        <v>2066</v>
      </c>
      <c r="C18" t="s">
        <v>2067</v>
      </c>
      <c r="D18" t="s">
        <v>123</v>
      </c>
      <c r="E18" t="s">
        <v>2068</v>
      </c>
      <c r="F18" t="s">
        <v>1674</v>
      </c>
      <c r="G18" t="s">
        <v>106</v>
      </c>
      <c r="H18" s="77">
        <v>11442.97</v>
      </c>
      <c r="I18" s="77">
        <v>334.45</v>
      </c>
      <c r="J18" s="77">
        <v>147.305129672085</v>
      </c>
      <c r="K18" s="78">
        <v>0</v>
      </c>
      <c r="L18" s="78">
        <v>4.8999999999999998E-3</v>
      </c>
      <c r="M18" s="78">
        <v>1E-4</v>
      </c>
    </row>
    <row r="19" spans="2:13">
      <c r="B19" t="s">
        <v>2069</v>
      </c>
      <c r="C19" t="s">
        <v>2070</v>
      </c>
      <c r="D19" t="s">
        <v>123</v>
      </c>
      <c r="E19" t="s">
        <v>2071</v>
      </c>
      <c r="F19" t="s">
        <v>688</v>
      </c>
      <c r="G19" t="s">
        <v>102</v>
      </c>
      <c r="H19" s="77">
        <v>1004043.24</v>
      </c>
      <c r="I19" s="77">
        <v>100</v>
      </c>
      <c r="J19" s="77">
        <v>1004.04324</v>
      </c>
      <c r="K19" s="78">
        <v>2.2000000000000001E-3</v>
      </c>
      <c r="L19" s="78">
        <v>3.3399999999999999E-2</v>
      </c>
      <c r="M19" s="78">
        <v>6.9999999999999999E-4</v>
      </c>
    </row>
    <row r="20" spans="2:13">
      <c r="B20" t="s">
        <v>2072</v>
      </c>
      <c r="C20" t="s">
        <v>2073</v>
      </c>
      <c r="D20" t="s">
        <v>123</v>
      </c>
      <c r="E20" t="s">
        <v>2074</v>
      </c>
      <c r="F20" t="s">
        <v>688</v>
      </c>
      <c r="G20" t="s">
        <v>110</v>
      </c>
      <c r="H20" s="77">
        <v>27713.38</v>
      </c>
      <c r="I20" s="77">
        <v>144.71680000000018</v>
      </c>
      <c r="J20" s="77">
        <v>162.72975704206101</v>
      </c>
      <c r="K20" s="78">
        <v>1.8E-3</v>
      </c>
      <c r="L20" s="78">
        <v>5.4000000000000003E-3</v>
      </c>
      <c r="M20" s="78">
        <v>1E-4</v>
      </c>
    </row>
    <row r="21" spans="2:13">
      <c r="B21" t="s">
        <v>2075</v>
      </c>
      <c r="C21" t="s">
        <v>2076</v>
      </c>
      <c r="D21" t="s">
        <v>123</v>
      </c>
      <c r="E21" t="s">
        <v>2077</v>
      </c>
      <c r="F21" t="s">
        <v>688</v>
      </c>
      <c r="G21" t="s">
        <v>102</v>
      </c>
      <c r="H21" s="77">
        <v>267235.75</v>
      </c>
      <c r="I21" s="77">
        <v>100</v>
      </c>
      <c r="J21" s="77">
        <v>267.23575</v>
      </c>
      <c r="K21" s="78">
        <v>6.9999999999999999E-4</v>
      </c>
      <c r="L21" s="78">
        <v>8.8999999999999999E-3</v>
      </c>
      <c r="M21" s="78">
        <v>2.0000000000000001E-4</v>
      </c>
    </row>
    <row r="22" spans="2:13">
      <c r="B22" t="s">
        <v>2078</v>
      </c>
      <c r="C22" t="s">
        <v>2079</v>
      </c>
      <c r="D22" t="s">
        <v>123</v>
      </c>
      <c r="E22" t="s">
        <v>2077</v>
      </c>
      <c r="F22" t="s">
        <v>688</v>
      </c>
      <c r="G22" t="s">
        <v>102</v>
      </c>
      <c r="H22" s="77">
        <v>163490.15</v>
      </c>
      <c r="I22" s="77">
        <v>100</v>
      </c>
      <c r="J22" s="77">
        <v>163.49015</v>
      </c>
      <c r="K22" s="78">
        <v>0</v>
      </c>
      <c r="L22" s="78">
        <v>5.4000000000000003E-3</v>
      </c>
      <c r="M22" s="78">
        <v>1E-4</v>
      </c>
    </row>
    <row r="23" spans="2:13">
      <c r="B23" t="s">
        <v>2080</v>
      </c>
      <c r="C23" t="s">
        <v>2081</v>
      </c>
      <c r="D23" t="s">
        <v>123</v>
      </c>
      <c r="E23" t="s">
        <v>2082</v>
      </c>
      <c r="F23" t="s">
        <v>1433</v>
      </c>
      <c r="G23" t="s">
        <v>106</v>
      </c>
      <c r="H23" s="77">
        <v>6681.45</v>
      </c>
      <c r="I23" s="77">
        <v>100</v>
      </c>
      <c r="J23" s="77">
        <v>25.716901050000001</v>
      </c>
      <c r="K23" s="78">
        <v>0</v>
      </c>
      <c r="L23" s="78">
        <v>8.9999999999999998E-4</v>
      </c>
      <c r="M23" s="78">
        <v>0</v>
      </c>
    </row>
    <row r="24" spans="2:13">
      <c r="B24" t="s">
        <v>2083</v>
      </c>
      <c r="C24" t="s">
        <v>2084</v>
      </c>
      <c r="D24" t="s">
        <v>123</v>
      </c>
      <c r="E24" t="s">
        <v>2085</v>
      </c>
      <c r="F24" t="s">
        <v>1433</v>
      </c>
      <c r="G24" t="s">
        <v>106</v>
      </c>
      <c r="H24" s="77">
        <v>6681.45</v>
      </c>
      <c r="I24" s="77">
        <v>100</v>
      </c>
      <c r="J24" s="77">
        <v>25.716901050000001</v>
      </c>
      <c r="K24" s="78">
        <v>0</v>
      </c>
      <c r="L24" s="78">
        <v>8.9999999999999998E-4</v>
      </c>
      <c r="M24" s="78">
        <v>0</v>
      </c>
    </row>
    <row r="25" spans="2:13">
      <c r="B25" t="s">
        <v>2086</v>
      </c>
      <c r="C25" t="s">
        <v>2087</v>
      </c>
      <c r="D25" t="s">
        <v>123</v>
      </c>
      <c r="E25" t="s">
        <v>2088</v>
      </c>
      <c r="F25" t="s">
        <v>1433</v>
      </c>
      <c r="G25" t="s">
        <v>106</v>
      </c>
      <c r="H25" s="77">
        <v>6681.45</v>
      </c>
      <c r="I25" s="77">
        <v>100</v>
      </c>
      <c r="J25" s="77">
        <v>25.716901050000001</v>
      </c>
      <c r="K25" s="78">
        <v>0</v>
      </c>
      <c r="L25" s="78">
        <v>8.9999999999999998E-4</v>
      </c>
      <c r="M25" s="78">
        <v>0</v>
      </c>
    </row>
    <row r="26" spans="2:13">
      <c r="B26" t="s">
        <v>2089</v>
      </c>
      <c r="C26" t="s">
        <v>2090</v>
      </c>
      <c r="D26" t="s">
        <v>123</v>
      </c>
      <c r="E26" t="s">
        <v>2091</v>
      </c>
      <c r="F26" t="s">
        <v>1433</v>
      </c>
      <c r="G26" t="s">
        <v>102</v>
      </c>
      <c r="H26" s="77">
        <v>667.85</v>
      </c>
      <c r="I26" s="77">
        <v>3904.375</v>
      </c>
      <c r="J26" s="77">
        <v>26.0753684375</v>
      </c>
      <c r="K26" s="78">
        <v>6.9999999999999999E-4</v>
      </c>
      <c r="L26" s="78">
        <v>8.9999999999999998E-4</v>
      </c>
      <c r="M26" s="78">
        <v>0</v>
      </c>
    </row>
    <row r="27" spans="2:13">
      <c r="B27" t="s">
        <v>2092</v>
      </c>
      <c r="C27" t="s">
        <v>2093</v>
      </c>
      <c r="D27" t="s">
        <v>123</v>
      </c>
      <c r="E27" t="s">
        <v>2094</v>
      </c>
      <c r="F27" t="s">
        <v>1433</v>
      </c>
      <c r="G27" t="s">
        <v>106</v>
      </c>
      <c r="H27" s="77">
        <v>6681.45</v>
      </c>
      <c r="I27" s="77">
        <v>100</v>
      </c>
      <c r="J27" s="77">
        <v>25.716901050000001</v>
      </c>
      <c r="K27" s="78">
        <v>0</v>
      </c>
      <c r="L27" s="78">
        <v>8.9999999999999998E-4</v>
      </c>
      <c r="M27" s="78">
        <v>0</v>
      </c>
    </row>
    <row r="28" spans="2:13">
      <c r="B28" t="s">
        <v>2095</v>
      </c>
      <c r="C28" t="s">
        <v>2096</v>
      </c>
      <c r="D28" t="s">
        <v>123</v>
      </c>
      <c r="E28">
        <v>520034505</v>
      </c>
      <c r="F28" t="s">
        <v>570</v>
      </c>
      <c r="G28" t="s">
        <v>102</v>
      </c>
      <c r="H28" s="77">
        <v>608640.96</v>
      </c>
      <c r="I28" s="77">
        <v>101.42276899999993</v>
      </c>
      <c r="J28" s="77">
        <v>617.30051490018195</v>
      </c>
      <c r="K28" s="78">
        <v>8.9999999999999998E-4</v>
      </c>
      <c r="L28" s="78">
        <v>2.0500000000000001E-2</v>
      </c>
      <c r="M28" s="78">
        <v>4.0000000000000002E-4</v>
      </c>
    </row>
    <row r="29" spans="2:13">
      <c r="B29" t="s">
        <v>2097</v>
      </c>
      <c r="C29" t="s">
        <v>2098</v>
      </c>
      <c r="D29" t="s">
        <v>123</v>
      </c>
      <c r="E29" t="s">
        <v>2099</v>
      </c>
      <c r="F29" t="s">
        <v>1448</v>
      </c>
      <c r="G29" t="s">
        <v>106</v>
      </c>
      <c r="H29" s="77">
        <v>2298.44</v>
      </c>
      <c r="I29" s="77">
        <v>824.19639999999958</v>
      </c>
      <c r="J29" s="77">
        <v>72.914146324479802</v>
      </c>
      <c r="K29" s="78">
        <v>2.9999999999999997E-4</v>
      </c>
      <c r="L29" s="78">
        <v>2.3999999999999998E-3</v>
      </c>
      <c r="M29" s="78">
        <v>1E-4</v>
      </c>
    </row>
    <row r="30" spans="2:13">
      <c r="B30" t="s">
        <v>2100</v>
      </c>
      <c r="C30" t="s">
        <v>2101</v>
      </c>
      <c r="D30" t="s">
        <v>123</v>
      </c>
      <c r="E30" t="s">
        <v>2102</v>
      </c>
      <c r="F30" t="s">
        <v>1448</v>
      </c>
      <c r="G30" t="s">
        <v>106</v>
      </c>
      <c r="H30" s="77">
        <v>8531.25</v>
      </c>
      <c r="I30" s="77">
        <v>322.17919999999998</v>
      </c>
      <c r="J30" s="77">
        <v>105.793279137</v>
      </c>
      <c r="K30" s="78">
        <v>6.9999999999999999E-4</v>
      </c>
      <c r="L30" s="78">
        <v>3.5000000000000001E-3</v>
      </c>
      <c r="M30" s="78">
        <v>1E-4</v>
      </c>
    </row>
    <row r="31" spans="2:13">
      <c r="B31" t="s">
        <v>2103</v>
      </c>
      <c r="C31" t="s">
        <v>2104</v>
      </c>
      <c r="D31" t="s">
        <v>123</v>
      </c>
      <c r="E31" t="s">
        <v>2105</v>
      </c>
      <c r="F31" t="s">
        <v>1448</v>
      </c>
      <c r="G31" t="s">
        <v>106</v>
      </c>
      <c r="H31" s="77">
        <v>3298</v>
      </c>
      <c r="I31" s="77">
        <v>580.20000000000005</v>
      </c>
      <c r="J31" s="77">
        <v>73.650599604000007</v>
      </c>
      <c r="K31" s="78">
        <v>2.9999999999999997E-4</v>
      </c>
      <c r="L31" s="78">
        <v>2.5000000000000001E-3</v>
      </c>
      <c r="M31" s="78">
        <v>1E-4</v>
      </c>
    </row>
    <row r="32" spans="2:13">
      <c r="B32" t="s">
        <v>2106</v>
      </c>
      <c r="C32" t="s">
        <v>2107</v>
      </c>
      <c r="D32" t="s">
        <v>123</v>
      </c>
      <c r="E32" t="s">
        <v>2108</v>
      </c>
      <c r="F32" t="s">
        <v>1448</v>
      </c>
      <c r="G32" t="s">
        <v>106</v>
      </c>
      <c r="H32" s="77">
        <v>8270.7099999999991</v>
      </c>
      <c r="I32" s="77">
        <v>369.08189999999996</v>
      </c>
      <c r="J32" s="77">
        <v>117.493394710625</v>
      </c>
      <c r="K32" s="78">
        <v>2.0000000000000001E-4</v>
      </c>
      <c r="L32" s="78">
        <v>3.8999999999999998E-3</v>
      </c>
      <c r="M32" s="78">
        <v>1E-4</v>
      </c>
    </row>
    <row r="33" spans="2:13">
      <c r="B33" t="s">
        <v>2109</v>
      </c>
      <c r="C33" t="s">
        <v>2110</v>
      </c>
      <c r="D33" t="s">
        <v>123</v>
      </c>
      <c r="E33" t="s">
        <v>2111</v>
      </c>
      <c r="F33" t="s">
        <v>1448</v>
      </c>
      <c r="G33" t="s">
        <v>106</v>
      </c>
      <c r="H33" s="77">
        <v>51.24</v>
      </c>
      <c r="I33" s="77">
        <v>15266.785100000021</v>
      </c>
      <c r="J33" s="77">
        <v>30.109574937488802</v>
      </c>
      <c r="K33" s="78">
        <v>5.9999999999999995E-4</v>
      </c>
      <c r="L33" s="78">
        <v>1E-3</v>
      </c>
      <c r="M33" s="78">
        <v>0</v>
      </c>
    </row>
    <row r="34" spans="2:13">
      <c r="B34" t="s">
        <v>2112</v>
      </c>
      <c r="C34" t="s">
        <v>2113</v>
      </c>
      <c r="D34" t="s">
        <v>123</v>
      </c>
      <c r="E34" t="s">
        <v>2114</v>
      </c>
      <c r="F34" t="s">
        <v>1452</v>
      </c>
      <c r="G34" t="s">
        <v>106</v>
      </c>
      <c r="H34" s="77">
        <v>22443</v>
      </c>
      <c r="I34" s="77">
        <v>6.9478</v>
      </c>
      <c r="J34" s="77">
        <v>6.0017255081460004</v>
      </c>
      <c r="K34" s="78">
        <v>2.9999999999999997E-4</v>
      </c>
      <c r="L34" s="78">
        <v>2.0000000000000001E-4</v>
      </c>
      <c r="M34" s="78">
        <v>0</v>
      </c>
    </row>
    <row r="35" spans="2:13">
      <c r="B35" t="s">
        <v>2115</v>
      </c>
      <c r="C35" t="s">
        <v>2116</v>
      </c>
      <c r="D35" t="s">
        <v>123</v>
      </c>
      <c r="E35" t="s">
        <v>2117</v>
      </c>
      <c r="F35" t="s">
        <v>494</v>
      </c>
      <c r="G35" t="s">
        <v>106</v>
      </c>
      <c r="H35" s="77">
        <v>4998.13</v>
      </c>
      <c r="I35" s="77">
        <v>1115.549900000002</v>
      </c>
      <c r="J35" s="77">
        <v>214.60728510073301</v>
      </c>
      <c r="K35" s="78">
        <v>2.0000000000000001E-4</v>
      </c>
      <c r="L35" s="78">
        <v>7.1000000000000004E-3</v>
      </c>
      <c r="M35" s="78">
        <v>2.0000000000000001E-4</v>
      </c>
    </row>
    <row r="36" spans="2:13">
      <c r="B36" s="79" t="s">
        <v>225</v>
      </c>
      <c r="C36" s="16"/>
      <c r="D36" s="16"/>
      <c r="E36" s="16"/>
      <c r="H36" s="81">
        <v>5504799.4400000004</v>
      </c>
      <c r="J36" s="81">
        <v>25520.843550005135</v>
      </c>
      <c r="L36" s="80">
        <v>0.84930000000000005</v>
      </c>
      <c r="M36" s="80">
        <v>1.8499999999999999E-2</v>
      </c>
    </row>
    <row r="37" spans="2:13">
      <c r="B37" s="79" t="s">
        <v>315</v>
      </c>
      <c r="C37" s="16"/>
      <c r="D37" s="16"/>
      <c r="E37" s="16"/>
      <c r="H37" s="81">
        <v>0</v>
      </c>
      <c r="J37" s="81">
        <v>0</v>
      </c>
      <c r="L37" s="80">
        <v>0</v>
      </c>
      <c r="M37" s="80">
        <v>0</v>
      </c>
    </row>
    <row r="38" spans="2:13">
      <c r="B38" t="s">
        <v>210</v>
      </c>
      <c r="C38" t="s">
        <v>210</v>
      </c>
      <c r="D38" s="16"/>
      <c r="E38" s="16"/>
      <c r="F38" t="s">
        <v>210</v>
      </c>
      <c r="G38" t="s">
        <v>210</v>
      </c>
      <c r="H38" s="77">
        <v>0</v>
      </c>
      <c r="I38" s="77">
        <v>0</v>
      </c>
      <c r="J38" s="77">
        <v>0</v>
      </c>
      <c r="K38" s="78">
        <v>0</v>
      </c>
      <c r="L38" s="78">
        <v>0</v>
      </c>
      <c r="M38" s="78">
        <v>0</v>
      </c>
    </row>
    <row r="39" spans="2:13">
      <c r="B39" s="79" t="s">
        <v>316</v>
      </c>
      <c r="C39" s="16"/>
      <c r="D39" s="16"/>
      <c r="E39" s="16"/>
      <c r="H39" s="81">
        <v>5504799.4400000004</v>
      </c>
      <c r="J39" s="81">
        <v>25520.843550005135</v>
      </c>
      <c r="L39" s="80">
        <v>0.84930000000000005</v>
      </c>
      <c r="M39" s="80">
        <v>1.8499999999999999E-2</v>
      </c>
    </row>
    <row r="40" spans="2:13">
      <c r="B40" t="s">
        <v>2118</v>
      </c>
      <c r="C40" t="s">
        <v>2119</v>
      </c>
      <c r="D40" t="s">
        <v>123</v>
      </c>
      <c r="E40"/>
      <c r="F40" t="s">
        <v>979</v>
      </c>
      <c r="G40" t="s">
        <v>106</v>
      </c>
      <c r="H40" s="77">
        <v>416.63</v>
      </c>
      <c r="I40" s="77">
        <v>14777.717700000001</v>
      </c>
      <c r="J40" s="77">
        <v>236.97679182076001</v>
      </c>
      <c r="K40" s="78">
        <v>1E-4</v>
      </c>
      <c r="L40" s="78">
        <v>7.9000000000000008E-3</v>
      </c>
      <c r="M40" s="78">
        <v>2.0000000000000001E-4</v>
      </c>
    </row>
    <row r="41" spans="2:13">
      <c r="B41" t="s">
        <v>2120</v>
      </c>
      <c r="C41" t="s">
        <v>2121</v>
      </c>
      <c r="D41" t="s">
        <v>123</v>
      </c>
      <c r="E41"/>
      <c r="F41" t="s">
        <v>979</v>
      </c>
      <c r="G41" t="s">
        <v>106</v>
      </c>
      <c r="H41" s="77">
        <v>89071.02</v>
      </c>
      <c r="I41" s="77">
        <v>94.301700000000096</v>
      </c>
      <c r="J41" s="77">
        <v>323.29862587319201</v>
      </c>
      <c r="K41" s="78">
        <v>1E-4</v>
      </c>
      <c r="L41" s="78">
        <v>1.0800000000000001E-2</v>
      </c>
      <c r="M41" s="78">
        <v>2.0000000000000001E-4</v>
      </c>
    </row>
    <row r="42" spans="2:13">
      <c r="B42" t="s">
        <v>2122</v>
      </c>
      <c r="C42" t="s">
        <v>2123</v>
      </c>
      <c r="D42" t="s">
        <v>123</v>
      </c>
      <c r="E42"/>
      <c r="F42" t="s">
        <v>921</v>
      </c>
      <c r="G42" t="s">
        <v>110</v>
      </c>
      <c r="H42" s="77">
        <v>72594</v>
      </c>
      <c r="I42" s="77">
        <v>100</v>
      </c>
      <c r="J42" s="77">
        <v>294.55015500000002</v>
      </c>
      <c r="K42" s="78">
        <v>1E-3</v>
      </c>
      <c r="L42" s="78">
        <v>9.7999999999999997E-3</v>
      </c>
      <c r="M42" s="78">
        <v>2.0000000000000001E-4</v>
      </c>
    </row>
    <row r="43" spans="2:13">
      <c r="B43" t="s">
        <v>2124</v>
      </c>
      <c r="C43" t="s">
        <v>2125</v>
      </c>
      <c r="D43" t="s">
        <v>123</v>
      </c>
      <c r="E43"/>
      <c r="F43" t="s">
        <v>921</v>
      </c>
      <c r="G43" t="s">
        <v>110</v>
      </c>
      <c r="H43" s="77">
        <v>182115.20000000001</v>
      </c>
      <c r="I43" s="77">
        <v>83.509800000000112</v>
      </c>
      <c r="J43" s="77">
        <v>617.08098941755202</v>
      </c>
      <c r="K43" s="78">
        <v>2.7000000000000001E-3</v>
      </c>
      <c r="L43" s="78">
        <v>2.0500000000000001E-2</v>
      </c>
      <c r="M43" s="78">
        <v>4.0000000000000002E-4</v>
      </c>
    </row>
    <row r="44" spans="2:13">
      <c r="B44" t="s">
        <v>2126</v>
      </c>
      <c r="C44" t="s">
        <v>2127</v>
      </c>
      <c r="D44" t="s">
        <v>123</v>
      </c>
      <c r="E44"/>
      <c r="F44" t="s">
        <v>921</v>
      </c>
      <c r="G44" t="s">
        <v>110</v>
      </c>
      <c r="H44" s="77">
        <v>66286.83</v>
      </c>
      <c r="I44" s="77">
        <v>63.360499999999952</v>
      </c>
      <c r="J44" s="77">
        <v>170.41364853662401</v>
      </c>
      <c r="K44" s="78">
        <v>2.3999999999999998E-3</v>
      </c>
      <c r="L44" s="78">
        <v>5.7000000000000002E-3</v>
      </c>
      <c r="M44" s="78">
        <v>1E-4</v>
      </c>
    </row>
    <row r="45" spans="2:13">
      <c r="B45" t="s">
        <v>2128</v>
      </c>
      <c r="C45" t="s">
        <v>2129</v>
      </c>
      <c r="D45" t="s">
        <v>123</v>
      </c>
      <c r="E45"/>
      <c r="F45" t="s">
        <v>921</v>
      </c>
      <c r="G45" t="s">
        <v>110</v>
      </c>
      <c r="H45" s="77">
        <v>31207.7</v>
      </c>
      <c r="I45" s="77">
        <v>100</v>
      </c>
      <c r="J45" s="77">
        <v>126.62524275</v>
      </c>
      <c r="K45" s="78">
        <v>3.8E-3</v>
      </c>
      <c r="L45" s="78">
        <v>4.1999999999999997E-3</v>
      </c>
      <c r="M45" s="78">
        <v>1E-4</v>
      </c>
    </row>
    <row r="46" spans="2:13">
      <c r="B46" t="s">
        <v>2130</v>
      </c>
      <c r="C46" t="s">
        <v>2131</v>
      </c>
      <c r="D46" t="s">
        <v>123</v>
      </c>
      <c r="E46"/>
      <c r="F46" t="s">
        <v>921</v>
      </c>
      <c r="G46" t="s">
        <v>106</v>
      </c>
      <c r="H46" s="77">
        <v>349309.08</v>
      </c>
      <c r="I46" s="77">
        <v>218.58119999999977</v>
      </c>
      <c r="J46" s="77">
        <v>2938.80379429712</v>
      </c>
      <c r="K46" s="78">
        <v>6.9999999999999999E-4</v>
      </c>
      <c r="L46" s="78">
        <v>9.7799999999999998E-2</v>
      </c>
      <c r="M46" s="78">
        <v>2.0999999999999999E-3</v>
      </c>
    </row>
    <row r="47" spans="2:13">
      <c r="B47" t="s">
        <v>2132</v>
      </c>
      <c r="C47" t="s">
        <v>2133</v>
      </c>
      <c r="D47" t="s">
        <v>123</v>
      </c>
      <c r="E47"/>
      <c r="F47" t="s">
        <v>921</v>
      </c>
      <c r="G47" t="s">
        <v>106</v>
      </c>
      <c r="H47" s="77">
        <v>336343.61</v>
      </c>
      <c r="I47" s="77">
        <v>96.480900000000304</v>
      </c>
      <c r="J47" s="77">
        <v>1249.0287594368699</v>
      </c>
      <c r="K47" s="78">
        <v>2.5000000000000001E-3</v>
      </c>
      <c r="L47" s="78">
        <v>4.1599999999999998E-2</v>
      </c>
      <c r="M47" s="78">
        <v>8.9999999999999998E-4</v>
      </c>
    </row>
    <row r="48" spans="2:13">
      <c r="B48" t="s">
        <v>2134</v>
      </c>
      <c r="C48" t="s">
        <v>2135</v>
      </c>
      <c r="D48" t="s">
        <v>123</v>
      </c>
      <c r="E48"/>
      <c r="F48" t="s">
        <v>921</v>
      </c>
      <c r="G48" t="s">
        <v>106</v>
      </c>
      <c r="H48" s="77">
        <v>32938.019999999997</v>
      </c>
      <c r="I48" s="77">
        <v>100</v>
      </c>
      <c r="J48" s="77">
        <v>126.77843898</v>
      </c>
      <c r="K48" s="78">
        <v>1.6000000000000001E-3</v>
      </c>
      <c r="L48" s="78">
        <v>4.1999999999999997E-3</v>
      </c>
      <c r="M48" s="78">
        <v>1E-4</v>
      </c>
    </row>
    <row r="49" spans="2:13">
      <c r="B49" t="s">
        <v>2136</v>
      </c>
      <c r="C49" t="s">
        <v>2137</v>
      </c>
      <c r="D49" t="s">
        <v>123</v>
      </c>
      <c r="E49"/>
      <c r="F49" t="s">
        <v>921</v>
      </c>
      <c r="G49" t="s">
        <v>106</v>
      </c>
      <c r="H49" s="77">
        <v>603418.21</v>
      </c>
      <c r="I49" s="77">
        <v>142.97959999999998</v>
      </c>
      <c r="J49" s="77">
        <v>3320.7822655498799</v>
      </c>
      <c r="K49" s="78">
        <v>5.9999999999999995E-4</v>
      </c>
      <c r="L49" s="78">
        <v>0.1105</v>
      </c>
      <c r="M49" s="78">
        <v>2.3999999999999998E-3</v>
      </c>
    </row>
    <row r="50" spans="2:13">
      <c r="B50" t="s">
        <v>2138</v>
      </c>
      <c r="C50" t="s">
        <v>2139</v>
      </c>
      <c r="D50" t="s">
        <v>123</v>
      </c>
      <c r="E50"/>
      <c r="F50" t="s">
        <v>933</v>
      </c>
      <c r="G50" t="s">
        <v>106</v>
      </c>
      <c r="H50" s="77">
        <v>2782.52</v>
      </c>
      <c r="I50" s="77">
        <v>2257.4877000000006</v>
      </c>
      <c r="J50" s="77">
        <v>241.77511494090399</v>
      </c>
      <c r="K50" s="78">
        <v>0</v>
      </c>
      <c r="L50" s="78">
        <v>8.0000000000000002E-3</v>
      </c>
      <c r="M50" s="78">
        <v>2.0000000000000001E-4</v>
      </c>
    </row>
    <row r="51" spans="2:13">
      <c r="B51" t="s">
        <v>2140</v>
      </c>
      <c r="C51" t="s">
        <v>2141</v>
      </c>
      <c r="D51" t="s">
        <v>123</v>
      </c>
      <c r="E51"/>
      <c r="F51" t="s">
        <v>933</v>
      </c>
      <c r="G51" t="s">
        <v>106</v>
      </c>
      <c r="H51" s="77">
        <v>3334.55</v>
      </c>
      <c r="I51" s="77">
        <v>2472.2509999999961</v>
      </c>
      <c r="J51" s="77">
        <v>317.30557757820401</v>
      </c>
      <c r="K51" s="78">
        <v>0</v>
      </c>
      <c r="L51" s="78">
        <v>1.06E-2</v>
      </c>
      <c r="M51" s="78">
        <v>2.0000000000000001E-4</v>
      </c>
    </row>
    <row r="52" spans="2:13">
      <c r="B52" t="s">
        <v>2142</v>
      </c>
      <c r="C52" t="s">
        <v>2143</v>
      </c>
      <c r="D52" t="s">
        <v>123</v>
      </c>
      <c r="E52"/>
      <c r="F52" t="s">
        <v>961</v>
      </c>
      <c r="G52" t="s">
        <v>110</v>
      </c>
      <c r="H52" s="77">
        <v>44264.07</v>
      </c>
      <c r="I52" s="77">
        <v>108.53570000000005</v>
      </c>
      <c r="J52" s="77">
        <v>194.93170618978201</v>
      </c>
      <c r="K52" s="78">
        <v>4.0000000000000002E-4</v>
      </c>
      <c r="L52" s="78">
        <v>6.4999999999999997E-3</v>
      </c>
      <c r="M52" s="78">
        <v>1E-4</v>
      </c>
    </row>
    <row r="53" spans="2:13">
      <c r="B53" t="s">
        <v>2144</v>
      </c>
      <c r="C53" t="s">
        <v>2145</v>
      </c>
      <c r="D53" t="s">
        <v>123</v>
      </c>
      <c r="E53"/>
      <c r="F53" t="s">
        <v>961</v>
      </c>
      <c r="G53" t="s">
        <v>106</v>
      </c>
      <c r="H53" s="77">
        <v>7071.9</v>
      </c>
      <c r="I53" s="77">
        <v>7851.79</v>
      </c>
      <c r="J53" s="77">
        <v>2137.2370667514901</v>
      </c>
      <c r="K53" s="78">
        <v>1.9E-3</v>
      </c>
      <c r="L53" s="78">
        <v>7.1099999999999997E-2</v>
      </c>
      <c r="M53" s="78">
        <v>1.5E-3</v>
      </c>
    </row>
    <row r="54" spans="2:13">
      <c r="B54" t="s">
        <v>2146</v>
      </c>
      <c r="C54" t="s">
        <v>2147</v>
      </c>
      <c r="D54" t="s">
        <v>123</v>
      </c>
      <c r="E54"/>
      <c r="F54" t="s">
        <v>961</v>
      </c>
      <c r="G54" t="s">
        <v>106</v>
      </c>
      <c r="H54" s="77">
        <v>4170.1099999999997</v>
      </c>
      <c r="I54" s="77">
        <v>11056.168000000031</v>
      </c>
      <c r="J54" s="77">
        <v>1774.5982600641</v>
      </c>
      <c r="K54" s="78">
        <v>2.5000000000000001E-3</v>
      </c>
      <c r="L54" s="78">
        <v>5.91E-2</v>
      </c>
      <c r="M54" s="78">
        <v>1.2999999999999999E-3</v>
      </c>
    </row>
    <row r="55" spans="2:13">
      <c r="B55" t="s">
        <v>2148</v>
      </c>
      <c r="C55" t="s">
        <v>2149</v>
      </c>
      <c r="D55" t="s">
        <v>123</v>
      </c>
      <c r="E55"/>
      <c r="F55" t="s">
        <v>961</v>
      </c>
      <c r="G55" t="s">
        <v>110</v>
      </c>
      <c r="H55" s="77">
        <v>53708.92</v>
      </c>
      <c r="I55" s="77">
        <v>97.475799999999907</v>
      </c>
      <c r="J55" s="77">
        <v>212.42310673331801</v>
      </c>
      <c r="K55" s="78">
        <v>2.0999999999999999E-3</v>
      </c>
      <c r="L55" s="78">
        <v>7.1000000000000004E-3</v>
      </c>
      <c r="M55" s="78">
        <v>2.0000000000000001E-4</v>
      </c>
    </row>
    <row r="56" spans="2:13">
      <c r="B56" t="s">
        <v>2150</v>
      </c>
      <c r="C56" t="s">
        <v>2151</v>
      </c>
      <c r="D56" t="s">
        <v>123</v>
      </c>
      <c r="E56"/>
      <c r="F56" t="s">
        <v>961</v>
      </c>
      <c r="G56" t="s">
        <v>106</v>
      </c>
      <c r="H56" s="77">
        <v>1239.77</v>
      </c>
      <c r="I56" s="77">
        <v>11632.57500000001</v>
      </c>
      <c r="J56" s="77">
        <v>555.09190687329794</v>
      </c>
      <c r="K56" s="78">
        <v>1.5E-3</v>
      </c>
      <c r="L56" s="78">
        <v>1.8499999999999999E-2</v>
      </c>
      <c r="M56" s="78">
        <v>4.0000000000000002E-4</v>
      </c>
    </row>
    <row r="57" spans="2:13">
      <c r="B57" t="s">
        <v>2152</v>
      </c>
      <c r="C57" t="s">
        <v>2153</v>
      </c>
      <c r="D57" t="s">
        <v>123</v>
      </c>
      <c r="E57"/>
      <c r="F57" t="s">
        <v>961</v>
      </c>
      <c r="G57" t="s">
        <v>110</v>
      </c>
      <c r="H57" s="77">
        <v>192524.95</v>
      </c>
      <c r="I57" s="77">
        <v>118.33110000000008</v>
      </c>
      <c r="J57" s="77">
        <v>924.36703567659401</v>
      </c>
      <c r="K57" s="78">
        <v>3.3999999999999998E-3</v>
      </c>
      <c r="L57" s="78">
        <v>3.0800000000000001E-2</v>
      </c>
      <c r="M57" s="78">
        <v>6.9999999999999999E-4</v>
      </c>
    </row>
    <row r="58" spans="2:13">
      <c r="B58" t="s">
        <v>2154</v>
      </c>
      <c r="C58" t="s">
        <v>2155</v>
      </c>
      <c r="D58" t="s">
        <v>123</v>
      </c>
      <c r="E58"/>
      <c r="F58" t="s">
        <v>961</v>
      </c>
      <c r="G58" t="s">
        <v>106</v>
      </c>
      <c r="H58" s="77">
        <v>4137.07</v>
      </c>
      <c r="I58" s="77">
        <v>11369.54559999997</v>
      </c>
      <c r="J58" s="77">
        <v>1810.4389655324401</v>
      </c>
      <c r="K58" s="78">
        <v>2.8E-3</v>
      </c>
      <c r="L58" s="78">
        <v>6.0199999999999997E-2</v>
      </c>
      <c r="M58" s="78">
        <v>1.2999999999999999E-3</v>
      </c>
    </row>
    <row r="59" spans="2:13">
      <c r="B59" t="s">
        <v>2156</v>
      </c>
      <c r="C59" t="s">
        <v>2157</v>
      </c>
      <c r="D59" t="s">
        <v>123</v>
      </c>
      <c r="E59"/>
      <c r="F59" t="s">
        <v>961</v>
      </c>
      <c r="G59" t="s">
        <v>113</v>
      </c>
      <c r="H59" s="77">
        <v>2756.14</v>
      </c>
      <c r="I59" s="77">
        <v>9236.6561000000129</v>
      </c>
      <c r="J59" s="77">
        <v>1196.57968769437</v>
      </c>
      <c r="K59" s="78">
        <v>4.1000000000000003E-3</v>
      </c>
      <c r="L59" s="78">
        <v>3.9800000000000002E-2</v>
      </c>
      <c r="M59" s="78">
        <v>8.9999999999999998E-4</v>
      </c>
    </row>
    <row r="60" spans="2:13">
      <c r="B60" t="s">
        <v>2158</v>
      </c>
      <c r="C60" t="s">
        <v>2159</v>
      </c>
      <c r="D60" t="s">
        <v>123</v>
      </c>
      <c r="E60"/>
      <c r="F60" t="s">
        <v>961</v>
      </c>
      <c r="G60" t="s">
        <v>106</v>
      </c>
      <c r="H60" s="77">
        <v>241462.65</v>
      </c>
      <c r="I60" s="77">
        <v>86.886100000000013</v>
      </c>
      <c r="J60" s="77">
        <v>807.510498755811</v>
      </c>
      <c r="K60" s="78">
        <v>2.8999999999999998E-3</v>
      </c>
      <c r="L60" s="78">
        <v>2.69E-2</v>
      </c>
      <c r="M60" s="78">
        <v>5.9999999999999995E-4</v>
      </c>
    </row>
    <row r="61" spans="2:13">
      <c r="B61" t="s">
        <v>2160</v>
      </c>
      <c r="C61" t="s">
        <v>2161</v>
      </c>
      <c r="D61" t="s">
        <v>123</v>
      </c>
      <c r="E61"/>
      <c r="F61" t="s">
        <v>961</v>
      </c>
      <c r="G61" t="s">
        <v>106</v>
      </c>
      <c r="H61" s="77">
        <v>240805.79</v>
      </c>
      <c r="I61" s="77">
        <v>111.63990000000018</v>
      </c>
      <c r="J61" s="77">
        <v>1034.74723578516</v>
      </c>
      <c r="K61" s="78">
        <v>2.3999999999999998E-3</v>
      </c>
      <c r="L61" s="78">
        <v>3.44E-2</v>
      </c>
      <c r="M61" s="78">
        <v>6.9999999999999999E-4</v>
      </c>
    </row>
    <row r="62" spans="2:13">
      <c r="B62" t="s">
        <v>2162</v>
      </c>
      <c r="C62" t="s">
        <v>2163</v>
      </c>
      <c r="D62" t="s">
        <v>123</v>
      </c>
      <c r="E62"/>
      <c r="F62" t="s">
        <v>961</v>
      </c>
      <c r="G62" t="s">
        <v>106</v>
      </c>
      <c r="H62" s="77">
        <v>28566.62</v>
      </c>
      <c r="I62" s="77">
        <v>1E-4</v>
      </c>
      <c r="J62" s="77">
        <v>1.0995292038E-4</v>
      </c>
      <c r="K62" s="78">
        <v>2.0000000000000001E-4</v>
      </c>
      <c r="L62" s="78">
        <v>0</v>
      </c>
      <c r="M62" s="78">
        <v>0</v>
      </c>
    </row>
    <row r="63" spans="2:13">
      <c r="B63" t="s">
        <v>2164</v>
      </c>
      <c r="C63" t="s">
        <v>2165</v>
      </c>
      <c r="D63" t="s">
        <v>123</v>
      </c>
      <c r="E63"/>
      <c r="F63" t="s">
        <v>961</v>
      </c>
      <c r="G63" t="s">
        <v>106</v>
      </c>
      <c r="H63" s="77">
        <v>494597.69</v>
      </c>
      <c r="I63" s="77">
        <v>90.118700000000132</v>
      </c>
      <c r="J63" s="77">
        <v>1715.5955575549599</v>
      </c>
      <c r="K63" s="78">
        <v>1.6999999999999999E-3</v>
      </c>
      <c r="L63" s="78">
        <v>5.7099999999999998E-2</v>
      </c>
      <c r="M63" s="78">
        <v>1.1999999999999999E-3</v>
      </c>
    </row>
    <row r="64" spans="2:13">
      <c r="B64" t="s">
        <v>2166</v>
      </c>
      <c r="C64" t="s">
        <v>2167</v>
      </c>
      <c r="D64" t="s">
        <v>123</v>
      </c>
      <c r="E64"/>
      <c r="F64" t="s">
        <v>961</v>
      </c>
      <c r="G64" t="s">
        <v>106</v>
      </c>
      <c r="H64" s="77">
        <v>310483.24</v>
      </c>
      <c r="I64" s="77">
        <v>149.82929999999999</v>
      </c>
      <c r="J64" s="77">
        <v>1790.5350358057699</v>
      </c>
      <c r="K64" s="78">
        <v>1.5E-3</v>
      </c>
      <c r="L64" s="78">
        <v>5.96E-2</v>
      </c>
      <c r="M64" s="78">
        <v>1.2999999999999999E-3</v>
      </c>
    </row>
    <row r="65" spans="2:13">
      <c r="B65" t="s">
        <v>2168</v>
      </c>
      <c r="C65" t="s">
        <v>2169</v>
      </c>
      <c r="D65" t="s">
        <v>123</v>
      </c>
      <c r="E65"/>
      <c r="F65" t="s">
        <v>1012</v>
      </c>
      <c r="G65" t="s">
        <v>106</v>
      </c>
      <c r="H65" s="77">
        <v>1457.14</v>
      </c>
      <c r="I65" s="77">
        <v>4245.3095000000058</v>
      </c>
      <c r="J65" s="77">
        <v>238.09953586310701</v>
      </c>
      <c r="K65" s="78">
        <v>1E-4</v>
      </c>
      <c r="L65" s="78">
        <v>7.9000000000000008E-3</v>
      </c>
      <c r="M65" s="78">
        <v>2.0000000000000001E-4</v>
      </c>
    </row>
    <row r="66" spans="2:13">
      <c r="B66" t="s">
        <v>2170</v>
      </c>
      <c r="C66" t="s">
        <v>2171</v>
      </c>
      <c r="D66" t="s">
        <v>123</v>
      </c>
      <c r="E66"/>
      <c r="F66" t="s">
        <v>1012</v>
      </c>
      <c r="G66" t="s">
        <v>106</v>
      </c>
      <c r="H66" s="77">
        <v>4353.41</v>
      </c>
      <c r="I66" s="77">
        <v>3362.7688000000003</v>
      </c>
      <c r="J66" s="77">
        <v>563.47479076869195</v>
      </c>
      <c r="K66" s="78">
        <v>1E-4</v>
      </c>
      <c r="L66" s="78">
        <v>1.8800000000000001E-2</v>
      </c>
      <c r="M66" s="78">
        <v>4.0000000000000002E-4</v>
      </c>
    </row>
    <row r="67" spans="2:13">
      <c r="B67" t="s">
        <v>2172</v>
      </c>
      <c r="C67" t="s">
        <v>2173</v>
      </c>
      <c r="D67" t="s">
        <v>123</v>
      </c>
      <c r="E67"/>
      <c r="F67" t="s">
        <v>1409</v>
      </c>
      <c r="G67" t="s">
        <v>102</v>
      </c>
      <c r="H67" s="77">
        <v>166021</v>
      </c>
      <c r="I67" s="77">
        <v>183</v>
      </c>
      <c r="J67" s="77">
        <v>303.81842999999998</v>
      </c>
      <c r="K67" s="78">
        <v>2.9999999999999997E-4</v>
      </c>
      <c r="L67" s="78">
        <v>1.01E-2</v>
      </c>
      <c r="M67" s="78">
        <v>2.0000000000000001E-4</v>
      </c>
    </row>
    <row r="68" spans="2:13">
      <c r="B68" t="s">
        <v>2174</v>
      </c>
      <c r="C68" t="s">
        <v>2175</v>
      </c>
      <c r="D68" t="s">
        <v>123</v>
      </c>
      <c r="E68"/>
      <c r="F68" t="s">
        <v>615</v>
      </c>
      <c r="G68" t="s">
        <v>106</v>
      </c>
      <c r="H68" s="77">
        <v>1926374.2</v>
      </c>
      <c r="I68" s="77">
        <v>1E-4</v>
      </c>
      <c r="J68" s="77">
        <v>7.4146142957999999E-3</v>
      </c>
      <c r="K68" s="78">
        <v>4.0000000000000002E-4</v>
      </c>
      <c r="L68" s="78">
        <v>0</v>
      </c>
      <c r="M68" s="78">
        <v>0</v>
      </c>
    </row>
    <row r="69" spans="2:13">
      <c r="B69" t="s">
        <v>2176</v>
      </c>
      <c r="C69" t="s">
        <v>2177</v>
      </c>
      <c r="D69" t="s">
        <v>123</v>
      </c>
      <c r="E69"/>
      <c r="F69" t="s">
        <v>1448</v>
      </c>
      <c r="G69" t="s">
        <v>106</v>
      </c>
      <c r="H69" s="77">
        <v>10987.4</v>
      </c>
      <c r="I69" s="77">
        <v>704.57380000000046</v>
      </c>
      <c r="J69" s="77">
        <v>297.96780120791902</v>
      </c>
      <c r="K69" s="78">
        <v>1E-4</v>
      </c>
      <c r="L69" s="78">
        <v>9.9000000000000008E-3</v>
      </c>
      <c r="M69" s="78">
        <v>2.0000000000000001E-4</v>
      </c>
    </row>
    <row r="70" spans="2:13">
      <c r="B70" t="s">
        <v>227</v>
      </c>
      <c r="C70" s="16"/>
      <c r="D70" s="16"/>
      <c r="E70" s="16"/>
    </row>
    <row r="71" spans="2:13">
      <c r="B71" t="s">
        <v>309</v>
      </c>
      <c r="C71" s="16"/>
      <c r="D71" s="16"/>
      <c r="E71" s="16"/>
    </row>
    <row r="72" spans="2:13">
      <c r="B72" t="s">
        <v>310</v>
      </c>
      <c r="C72" s="16"/>
      <c r="D72" s="16"/>
      <c r="E72" s="16"/>
    </row>
    <row r="73" spans="2:13">
      <c r="B73" t="s">
        <v>311</v>
      </c>
      <c r="C73" s="16"/>
      <c r="D73" s="16"/>
      <c r="E73" s="16"/>
    </row>
    <row r="74" spans="2:13">
      <c r="C74" s="16"/>
      <c r="D74" s="16"/>
      <c r="E74" s="16"/>
    </row>
    <row r="75" spans="2:13">
      <c r="C75" s="16"/>
      <c r="D75" s="16"/>
      <c r="E75" s="16"/>
    </row>
    <row r="76" spans="2:13">
      <c r="C76" s="16"/>
      <c r="D76" s="16"/>
      <c r="E76" s="16"/>
    </row>
    <row r="77" spans="2:13">
      <c r="C77" s="16"/>
      <c r="D77" s="16"/>
      <c r="E77" s="16"/>
    </row>
    <row r="78" spans="2:13">
      <c r="C78" s="16"/>
      <c r="D78" s="16"/>
      <c r="E78" s="16"/>
    </row>
    <row r="79" spans="2:13">
      <c r="C79" s="16"/>
      <c r="D79" s="16"/>
      <c r="E79" s="16"/>
    </row>
    <row r="80" spans="2:13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5:XFD1048576 C1:C4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96" workbookViewId="0">
      <selection activeCell="F106" sqref="F10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 s="1" customFormat="1">
      <c r="B1" s="2" t="s">
        <v>0</v>
      </c>
      <c r="C1" s="82">
        <v>45197</v>
      </c>
    </row>
    <row r="2" spans="2:55" s="1" customFormat="1">
      <c r="B2" s="2" t="s">
        <v>1</v>
      </c>
      <c r="C2" s="12" t="s">
        <v>2662</v>
      </c>
    </row>
    <row r="3" spans="2:55" s="1" customFormat="1">
      <c r="B3" s="2" t="s">
        <v>2</v>
      </c>
      <c r="C3" s="26" t="s">
        <v>2663</v>
      </c>
    </row>
    <row r="4" spans="2:55" s="1" customFormat="1">
      <c r="B4" s="2" t="s">
        <v>3</v>
      </c>
      <c r="C4" s="83" t="s">
        <v>196</v>
      </c>
    </row>
    <row r="6" spans="2:55" ht="26.25" customHeight="1">
      <c r="B6" s="115" t="s">
        <v>136</v>
      </c>
      <c r="C6" s="116"/>
      <c r="D6" s="116"/>
      <c r="E6" s="116"/>
      <c r="F6" s="116"/>
      <c r="G6" s="116"/>
      <c r="H6" s="116"/>
      <c r="I6" s="116"/>
      <c r="J6" s="116"/>
      <c r="K6" s="117"/>
    </row>
    <row r="7" spans="2:55" ht="26.25" customHeight="1">
      <c r="B7" s="115" t="s">
        <v>139</v>
      </c>
      <c r="C7" s="116"/>
      <c r="D7" s="116"/>
      <c r="E7" s="116"/>
      <c r="F7" s="116"/>
      <c r="G7" s="116"/>
      <c r="H7" s="116"/>
      <c r="I7" s="116"/>
      <c r="J7" s="116"/>
      <c r="K7" s="11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186</v>
      </c>
      <c r="G8" s="28" t="s">
        <v>187</v>
      </c>
      <c r="H8" s="28" t="s">
        <v>5</v>
      </c>
      <c r="I8" s="28" t="s">
        <v>73</v>
      </c>
      <c r="J8" s="28" t="s">
        <v>57</v>
      </c>
      <c r="K8" s="36" t="s">
        <v>182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183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55774305.939999998</v>
      </c>
      <c r="G11" s="7"/>
      <c r="H11" s="75">
        <v>185693.60770980772</v>
      </c>
      <c r="I11" s="7"/>
      <c r="J11" s="76">
        <v>1</v>
      </c>
      <c r="K11" s="76">
        <v>0.13450000000000001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9705731.7300000004</v>
      </c>
      <c r="H12" s="81">
        <v>16271.803879516214</v>
      </c>
      <c r="J12" s="80">
        <v>8.7599999999999997E-2</v>
      </c>
      <c r="K12" s="80">
        <v>1.18E-2</v>
      </c>
    </row>
    <row r="13" spans="2:55">
      <c r="B13" s="79" t="s">
        <v>2178</v>
      </c>
      <c r="C13" s="16"/>
      <c r="F13" s="81">
        <v>412354.22</v>
      </c>
      <c r="H13" s="81">
        <v>1448.1257000597152</v>
      </c>
      <c r="J13" s="80">
        <v>7.7999999999999996E-3</v>
      </c>
      <c r="K13" s="80">
        <v>1E-3</v>
      </c>
    </row>
    <row r="14" spans="2:55">
      <c r="B14" t="s">
        <v>2179</v>
      </c>
      <c r="C14" t="s">
        <v>2180</v>
      </c>
      <c r="D14" t="s">
        <v>106</v>
      </c>
      <c r="E14" s="86">
        <v>44560</v>
      </c>
      <c r="F14" s="77">
        <v>10738.46</v>
      </c>
      <c r="G14" s="77">
        <v>102.71590000000009</v>
      </c>
      <c r="H14" s="77">
        <v>42.454877359453903</v>
      </c>
      <c r="I14" s="78">
        <v>1E-4</v>
      </c>
      <c r="J14" s="78">
        <v>2.0000000000000001E-4</v>
      </c>
      <c r="K14" s="78">
        <v>0</v>
      </c>
      <c r="W14" s="92"/>
    </row>
    <row r="15" spans="2:55">
      <c r="B15" t="s">
        <v>2181</v>
      </c>
      <c r="C15" t="s">
        <v>2182</v>
      </c>
      <c r="D15" t="s">
        <v>106</v>
      </c>
      <c r="E15" s="86">
        <v>44621</v>
      </c>
      <c r="F15" s="77">
        <v>19322.990000000002</v>
      </c>
      <c r="G15" s="77">
        <v>80.816399999999945</v>
      </c>
      <c r="H15" s="77">
        <v>60.106541682995598</v>
      </c>
      <c r="I15" s="78">
        <v>1E-4</v>
      </c>
      <c r="J15" s="78">
        <v>2.9999999999999997E-4</v>
      </c>
      <c r="K15" s="78">
        <v>0</v>
      </c>
      <c r="W15" s="92"/>
    </row>
    <row r="16" spans="2:55">
      <c r="B16" t="s">
        <v>2183</v>
      </c>
      <c r="C16" t="s">
        <v>2184</v>
      </c>
      <c r="D16" t="s">
        <v>106</v>
      </c>
      <c r="E16" s="86">
        <v>44581</v>
      </c>
      <c r="F16" s="77">
        <v>5422.51</v>
      </c>
      <c r="G16" s="77">
        <v>111.79520000000009</v>
      </c>
      <c r="H16" s="77">
        <v>23.333045607252501</v>
      </c>
      <c r="I16" s="78">
        <v>0</v>
      </c>
      <c r="J16" s="78">
        <v>1E-4</v>
      </c>
      <c r="K16" s="78">
        <v>0</v>
      </c>
      <c r="W16" s="92"/>
    </row>
    <row r="17" spans="2:23">
      <c r="B17" t="s">
        <v>2185</v>
      </c>
      <c r="C17" t="s">
        <v>2186</v>
      </c>
      <c r="D17" t="s">
        <v>106</v>
      </c>
      <c r="E17" s="86">
        <v>44279</v>
      </c>
      <c r="F17" s="77">
        <v>14351.3</v>
      </c>
      <c r="G17" s="77">
        <v>101.1169</v>
      </c>
      <c r="H17" s="77">
        <v>55.855108638675297</v>
      </c>
      <c r="I17" s="78">
        <v>1.6000000000000001E-3</v>
      </c>
      <c r="J17" s="78">
        <v>2.9999999999999997E-4</v>
      </c>
      <c r="K17" s="78">
        <v>0</v>
      </c>
      <c r="W17" s="92"/>
    </row>
    <row r="18" spans="2:23">
      <c r="B18" t="s">
        <v>2187</v>
      </c>
      <c r="C18" t="s">
        <v>2188</v>
      </c>
      <c r="D18" t="s">
        <v>106</v>
      </c>
      <c r="E18" s="86">
        <v>42481</v>
      </c>
      <c r="F18" s="77">
        <v>27499.53</v>
      </c>
      <c r="G18" s="77">
        <v>110.37769999999998</v>
      </c>
      <c r="H18" s="77">
        <v>116.830039241794</v>
      </c>
      <c r="I18" s="78">
        <v>1E-4</v>
      </c>
      <c r="J18" s="78">
        <v>5.9999999999999995E-4</v>
      </c>
      <c r="K18" s="78">
        <v>1E-4</v>
      </c>
      <c r="W18" s="92"/>
    </row>
    <row r="19" spans="2:23">
      <c r="B19" t="s">
        <v>2189</v>
      </c>
      <c r="C19" t="s">
        <v>2190</v>
      </c>
      <c r="D19" t="s">
        <v>106</v>
      </c>
      <c r="E19" s="86">
        <v>44196</v>
      </c>
      <c r="F19" s="77">
        <v>133459</v>
      </c>
      <c r="G19" s="77">
        <v>109.684</v>
      </c>
      <c r="H19" s="77">
        <v>563.42881963644004</v>
      </c>
      <c r="I19" s="78">
        <v>1.5E-3</v>
      </c>
      <c r="J19" s="78">
        <v>3.0000000000000001E-3</v>
      </c>
      <c r="K19" s="78">
        <v>4.0000000000000002E-4</v>
      </c>
      <c r="W19" s="92"/>
    </row>
    <row r="20" spans="2:23">
      <c r="B20" t="s">
        <v>2191</v>
      </c>
      <c r="C20" t="s">
        <v>2192</v>
      </c>
      <c r="D20" t="s">
        <v>106</v>
      </c>
      <c r="E20" s="86">
        <v>44257</v>
      </c>
      <c r="F20" s="77">
        <v>38647.86</v>
      </c>
      <c r="G20" s="77">
        <v>100.79219999999995</v>
      </c>
      <c r="H20" s="77">
        <v>149.93405510729499</v>
      </c>
      <c r="I20" s="78">
        <v>4.3E-3</v>
      </c>
      <c r="J20" s="78">
        <v>8.0000000000000004E-4</v>
      </c>
      <c r="K20" s="78">
        <v>1E-4</v>
      </c>
    </row>
    <row r="21" spans="2:23">
      <c r="B21" t="s">
        <v>2193</v>
      </c>
      <c r="C21" t="s">
        <v>2194</v>
      </c>
      <c r="D21" t="s">
        <v>106</v>
      </c>
      <c r="E21" s="86">
        <v>43850</v>
      </c>
      <c r="F21" s="77">
        <v>162912.57</v>
      </c>
      <c r="G21" s="77">
        <v>69.561099999999982</v>
      </c>
      <c r="H21" s="77">
        <v>436.18321278580902</v>
      </c>
      <c r="I21" s="78">
        <v>2.7000000000000001E-3</v>
      </c>
      <c r="J21" s="78">
        <v>2.3E-3</v>
      </c>
      <c r="K21" s="78">
        <v>2.9999999999999997E-4</v>
      </c>
      <c r="W21" s="92"/>
    </row>
    <row r="22" spans="2:23">
      <c r="B22" s="79" t="s">
        <v>2195</v>
      </c>
      <c r="C22" s="16"/>
      <c r="F22" s="81">
        <v>200.39</v>
      </c>
      <c r="H22" s="81">
        <v>488.11841033613501</v>
      </c>
      <c r="J22" s="80">
        <v>2.5999999999999999E-3</v>
      </c>
      <c r="K22" s="80">
        <v>4.0000000000000002E-4</v>
      </c>
    </row>
    <row r="23" spans="2:23">
      <c r="B23" t="s">
        <v>2196</v>
      </c>
      <c r="C23" t="s">
        <v>2197</v>
      </c>
      <c r="D23" t="s">
        <v>106</v>
      </c>
      <c r="E23" s="86">
        <v>45103</v>
      </c>
      <c r="F23" s="77">
        <v>19.05</v>
      </c>
      <c r="G23" s="77">
        <v>126356.95</v>
      </c>
      <c r="H23" s="77">
        <v>92.649275054775003</v>
      </c>
      <c r="I23" s="78">
        <v>0</v>
      </c>
      <c r="J23" s="78">
        <v>5.0000000000000001E-4</v>
      </c>
      <c r="K23" s="78">
        <v>1E-4</v>
      </c>
      <c r="W23" s="92"/>
    </row>
    <row r="24" spans="2:23">
      <c r="B24" t="s">
        <v>2198</v>
      </c>
      <c r="C24" t="s">
        <v>2199</v>
      </c>
      <c r="D24" t="s">
        <v>102</v>
      </c>
      <c r="E24" s="86">
        <v>45158</v>
      </c>
      <c r="F24" s="77">
        <v>158.36000000000001</v>
      </c>
      <c r="G24" s="77">
        <v>179087.5435</v>
      </c>
      <c r="H24" s="77">
        <v>283.60303388659997</v>
      </c>
      <c r="I24" s="78">
        <v>0</v>
      </c>
      <c r="J24" s="78">
        <v>1.5E-3</v>
      </c>
      <c r="K24" s="78">
        <v>2.0000000000000001E-4</v>
      </c>
      <c r="W24" s="92"/>
    </row>
    <row r="25" spans="2:23">
      <c r="B25" t="s">
        <v>2200</v>
      </c>
      <c r="C25" t="s">
        <v>2201</v>
      </c>
      <c r="D25" t="s">
        <v>106</v>
      </c>
      <c r="E25" s="86">
        <v>45103</v>
      </c>
      <c r="F25" s="77">
        <v>22.98</v>
      </c>
      <c r="G25" s="77">
        <v>126473.8</v>
      </c>
      <c r="H25" s="77">
        <v>111.86610139475999</v>
      </c>
      <c r="I25" s="78">
        <v>0</v>
      </c>
      <c r="J25" s="78">
        <v>5.9999999999999995E-4</v>
      </c>
      <c r="K25" s="78">
        <v>1E-4</v>
      </c>
      <c r="W25" s="92"/>
    </row>
    <row r="26" spans="2:23">
      <c r="B26" s="79" t="s">
        <v>2202</v>
      </c>
      <c r="C26" s="16"/>
      <c r="F26" s="81">
        <v>2401121.2000000002</v>
      </c>
      <c r="H26" s="81">
        <v>2300.2902015264858</v>
      </c>
      <c r="J26" s="80">
        <v>1.24E-2</v>
      </c>
      <c r="K26" s="80">
        <v>1.6999999999999999E-3</v>
      </c>
    </row>
    <row r="27" spans="2:23">
      <c r="B27" t="s">
        <v>2203</v>
      </c>
      <c r="C27" t="s">
        <v>2204</v>
      </c>
      <c r="D27" t="s">
        <v>102</v>
      </c>
      <c r="E27" s="86">
        <v>43614</v>
      </c>
      <c r="F27" s="77">
        <v>1614602.89</v>
      </c>
      <c r="G27" s="77">
        <v>95.39942000000012</v>
      </c>
      <c r="H27" s="77">
        <v>1540.3217923632401</v>
      </c>
      <c r="I27" s="78">
        <v>4.7999999999999996E-3</v>
      </c>
      <c r="J27" s="78">
        <v>8.3000000000000001E-3</v>
      </c>
      <c r="K27" s="78">
        <v>1.1000000000000001E-3</v>
      </c>
      <c r="W27" s="92"/>
    </row>
    <row r="28" spans="2:23">
      <c r="B28" t="s">
        <v>2205</v>
      </c>
      <c r="C28" t="s">
        <v>2206</v>
      </c>
      <c r="D28" t="s">
        <v>102</v>
      </c>
      <c r="E28" s="86">
        <v>44655</v>
      </c>
      <c r="F28" s="77">
        <v>786518.31</v>
      </c>
      <c r="G28" s="77">
        <v>96.624376000000055</v>
      </c>
      <c r="H28" s="77">
        <v>759.96840916324595</v>
      </c>
      <c r="I28" s="78">
        <v>2.5999999999999999E-3</v>
      </c>
      <c r="J28" s="78">
        <v>4.1000000000000003E-3</v>
      </c>
      <c r="K28" s="78">
        <v>5.9999999999999995E-4</v>
      </c>
      <c r="W28" s="92"/>
    </row>
    <row r="29" spans="2:23">
      <c r="B29" s="79" t="s">
        <v>2207</v>
      </c>
      <c r="C29" s="16"/>
      <c r="F29" s="81">
        <v>6892055.9199999999</v>
      </c>
      <c r="H29" s="81">
        <v>12035.269567593878</v>
      </c>
      <c r="J29" s="80">
        <v>6.4799999999999996E-2</v>
      </c>
      <c r="K29" s="80">
        <v>8.6999999999999994E-3</v>
      </c>
    </row>
    <row r="30" spans="2:23">
      <c r="B30" t="s">
        <v>2208</v>
      </c>
      <c r="C30" t="s">
        <v>2209</v>
      </c>
      <c r="D30" t="s">
        <v>102</v>
      </c>
      <c r="E30" s="86">
        <v>44166</v>
      </c>
      <c r="F30" s="77">
        <v>729176.39</v>
      </c>
      <c r="G30" s="77">
        <v>50.583085000000068</v>
      </c>
      <c r="H30" s="77">
        <v>368.83991315363198</v>
      </c>
      <c r="I30" s="78">
        <v>1.9E-3</v>
      </c>
      <c r="J30" s="78">
        <v>2E-3</v>
      </c>
      <c r="K30" s="78">
        <v>2.9999999999999997E-4</v>
      </c>
      <c r="W30" s="92"/>
    </row>
    <row r="31" spans="2:23">
      <c r="B31" t="s">
        <v>2210</v>
      </c>
      <c r="C31" t="s">
        <v>2211</v>
      </c>
      <c r="D31" t="s">
        <v>102</v>
      </c>
      <c r="E31" s="86">
        <v>44048</v>
      </c>
      <c r="F31" s="77">
        <v>595751.31999999995</v>
      </c>
      <c r="G31" s="77">
        <v>139.68743400000002</v>
      </c>
      <c r="H31" s="77">
        <v>832.18973192912904</v>
      </c>
      <c r="I31" s="78">
        <v>8.0000000000000004E-4</v>
      </c>
      <c r="J31" s="78">
        <v>4.4999999999999997E-3</v>
      </c>
      <c r="K31" s="78">
        <v>5.9999999999999995E-4</v>
      </c>
      <c r="W31" s="92"/>
    </row>
    <row r="32" spans="2:23">
      <c r="B32" t="s">
        <v>2212</v>
      </c>
      <c r="C32" t="s">
        <v>2213</v>
      </c>
      <c r="D32" t="s">
        <v>106</v>
      </c>
      <c r="E32" s="86">
        <v>44759</v>
      </c>
      <c r="F32" s="77">
        <v>34443.81</v>
      </c>
      <c r="G32" s="77">
        <v>100.8782999999998</v>
      </c>
      <c r="H32" s="77">
        <v>133.738624105452</v>
      </c>
      <c r="I32" s="78">
        <v>3.5999999999999999E-3</v>
      </c>
      <c r="J32" s="78">
        <v>6.9999999999999999E-4</v>
      </c>
      <c r="K32" s="78">
        <v>1E-4</v>
      </c>
    </row>
    <row r="33" spans="2:23">
      <c r="B33" t="s">
        <v>2214</v>
      </c>
      <c r="C33" t="s">
        <v>2215</v>
      </c>
      <c r="D33" t="s">
        <v>110</v>
      </c>
      <c r="E33" s="86">
        <v>44743</v>
      </c>
      <c r="F33" s="77">
        <v>29663.3</v>
      </c>
      <c r="G33" s="77">
        <v>92.325099999999793</v>
      </c>
      <c r="H33" s="77">
        <v>111.121419158027</v>
      </c>
      <c r="I33" s="78">
        <v>1E-4</v>
      </c>
      <c r="J33" s="78">
        <v>5.9999999999999995E-4</v>
      </c>
      <c r="K33" s="78">
        <v>1E-4</v>
      </c>
      <c r="W33" s="92"/>
    </row>
    <row r="34" spans="2:23">
      <c r="B34" t="s">
        <v>2216</v>
      </c>
      <c r="C34" t="s">
        <v>2217</v>
      </c>
      <c r="D34" t="s">
        <v>106</v>
      </c>
      <c r="E34" s="86">
        <v>43556</v>
      </c>
      <c r="F34" s="77">
        <v>255501.81</v>
      </c>
      <c r="G34" s="77">
        <v>118.49629999999975</v>
      </c>
      <c r="H34" s="77">
        <v>1165.3239762483799</v>
      </c>
      <c r="I34" s="78">
        <v>4.0000000000000002E-4</v>
      </c>
      <c r="J34" s="78">
        <v>6.3E-3</v>
      </c>
      <c r="K34" s="78">
        <v>8.0000000000000004E-4</v>
      </c>
      <c r="W34" s="92"/>
    </row>
    <row r="35" spans="2:23">
      <c r="B35" t="s">
        <v>2218</v>
      </c>
      <c r="C35" t="s">
        <v>2219</v>
      </c>
      <c r="D35" t="s">
        <v>102</v>
      </c>
      <c r="E35" s="86">
        <v>44317</v>
      </c>
      <c r="F35" s="77">
        <v>565351</v>
      </c>
      <c r="G35" s="77">
        <v>105.353357</v>
      </c>
      <c r="H35" s="77">
        <v>595.61625733307005</v>
      </c>
      <c r="I35" s="78">
        <v>2.9999999999999997E-4</v>
      </c>
      <c r="J35" s="78">
        <v>3.2000000000000002E-3</v>
      </c>
      <c r="K35" s="78">
        <v>4.0000000000000002E-4</v>
      </c>
      <c r="W35" s="92"/>
    </row>
    <row r="36" spans="2:23">
      <c r="B36" t="s">
        <v>2220</v>
      </c>
      <c r="C36" t="s">
        <v>2221</v>
      </c>
      <c r="D36" t="s">
        <v>106</v>
      </c>
      <c r="E36" s="86">
        <v>42736</v>
      </c>
      <c r="F36" s="77">
        <v>145193.56</v>
      </c>
      <c r="G36" s="77">
        <v>115.08450000000003</v>
      </c>
      <c r="H36" s="77">
        <v>643.14974256651203</v>
      </c>
      <c r="I36" s="78">
        <v>3.5999999999999999E-3</v>
      </c>
      <c r="J36" s="78">
        <v>3.5000000000000001E-3</v>
      </c>
      <c r="K36" s="78">
        <v>5.0000000000000001E-4</v>
      </c>
      <c r="W36" s="92"/>
    </row>
    <row r="37" spans="2:23">
      <c r="B37" t="s">
        <v>2222</v>
      </c>
      <c r="C37" t="s">
        <v>2223</v>
      </c>
      <c r="D37" t="s">
        <v>106</v>
      </c>
      <c r="E37" s="86">
        <v>43755</v>
      </c>
      <c r="F37" s="77">
        <v>22351.41</v>
      </c>
      <c r="G37" s="77">
        <v>172.57619999999955</v>
      </c>
      <c r="H37" s="77">
        <v>148.46830077999201</v>
      </c>
      <c r="I37" s="78">
        <v>4.4999999999999997E-3</v>
      </c>
      <c r="J37" s="78">
        <v>8.0000000000000004E-4</v>
      </c>
      <c r="K37" s="78">
        <v>1E-4</v>
      </c>
    </row>
    <row r="38" spans="2:23">
      <c r="B38" t="s">
        <v>2224</v>
      </c>
      <c r="C38" t="s">
        <v>2225</v>
      </c>
      <c r="D38" t="s">
        <v>106</v>
      </c>
      <c r="E38" s="86">
        <v>43466</v>
      </c>
      <c r="F38" s="77">
        <v>90368.56</v>
      </c>
      <c r="G38" s="77">
        <v>159.9</v>
      </c>
      <c r="H38" s="77">
        <v>556.17791131655997</v>
      </c>
      <c r="I38" s="78">
        <v>1.4E-3</v>
      </c>
      <c r="J38" s="78">
        <v>3.0000000000000001E-3</v>
      </c>
      <c r="K38" s="78">
        <v>4.0000000000000002E-4</v>
      </c>
      <c r="W38" s="92"/>
    </row>
    <row r="39" spans="2:23">
      <c r="B39" t="s">
        <v>2226</v>
      </c>
      <c r="C39" t="s">
        <v>2227</v>
      </c>
      <c r="D39" t="s">
        <v>106</v>
      </c>
      <c r="E39" s="86">
        <v>42979</v>
      </c>
      <c r="F39" s="77">
        <v>19588.45</v>
      </c>
      <c r="G39" s="77">
        <v>120.38980000000006</v>
      </c>
      <c r="H39" s="77">
        <v>90.769026249906901</v>
      </c>
      <c r="I39" s="78">
        <v>4.0000000000000002E-4</v>
      </c>
      <c r="J39" s="78">
        <v>5.0000000000000001E-4</v>
      </c>
      <c r="K39" s="78">
        <v>1E-4</v>
      </c>
      <c r="W39" s="92"/>
    </row>
    <row r="40" spans="2:23">
      <c r="B40" t="s">
        <v>2228</v>
      </c>
      <c r="C40" t="s">
        <v>2229</v>
      </c>
      <c r="D40" t="s">
        <v>106</v>
      </c>
      <c r="E40" s="86">
        <v>44317</v>
      </c>
      <c r="F40" s="77">
        <v>74089.84</v>
      </c>
      <c r="G40" s="77">
        <v>124.24439999999998</v>
      </c>
      <c r="H40" s="77">
        <v>354.30998462332701</v>
      </c>
      <c r="I40" s="78">
        <v>1E-4</v>
      </c>
      <c r="J40" s="78">
        <v>1.9E-3</v>
      </c>
      <c r="K40" s="78">
        <v>2.9999999999999997E-4</v>
      </c>
      <c r="W40" s="92"/>
    </row>
    <row r="41" spans="2:23">
      <c r="B41" t="s">
        <v>2230</v>
      </c>
      <c r="C41" t="s">
        <v>2231</v>
      </c>
      <c r="D41" t="s">
        <v>106</v>
      </c>
      <c r="E41" s="86">
        <v>43556</v>
      </c>
      <c r="F41" s="77">
        <v>127487.32</v>
      </c>
      <c r="G41" s="77">
        <v>139.68279999999999</v>
      </c>
      <c r="H41" s="77">
        <v>685.42167629247501</v>
      </c>
      <c r="I41" s="78">
        <v>2.2000000000000001E-3</v>
      </c>
      <c r="J41" s="78">
        <v>3.7000000000000002E-3</v>
      </c>
      <c r="K41" s="78">
        <v>5.0000000000000001E-4</v>
      </c>
      <c r="W41" s="92"/>
    </row>
    <row r="42" spans="2:23">
      <c r="B42" t="s">
        <v>2232</v>
      </c>
      <c r="C42" t="s">
        <v>2233</v>
      </c>
      <c r="D42" t="s">
        <v>102</v>
      </c>
      <c r="E42" s="86">
        <v>43739</v>
      </c>
      <c r="F42" s="77">
        <v>1765638.7</v>
      </c>
      <c r="G42" s="77">
        <v>105.96142700000006</v>
      </c>
      <c r="H42" s="77">
        <v>1870.89596218425</v>
      </c>
      <c r="I42" s="78">
        <v>3.0000000000000001E-3</v>
      </c>
      <c r="J42" s="78">
        <v>1.01E-2</v>
      </c>
      <c r="K42" s="78">
        <v>1.4E-3</v>
      </c>
      <c r="W42" s="92"/>
    </row>
    <row r="43" spans="2:23">
      <c r="B43" t="s">
        <v>2234</v>
      </c>
      <c r="C43" t="s">
        <v>2235</v>
      </c>
      <c r="D43" t="s">
        <v>102</v>
      </c>
      <c r="E43" s="86">
        <v>44104</v>
      </c>
      <c r="F43" s="77">
        <v>1224442.69</v>
      </c>
      <c r="G43" s="77">
        <v>69.301680000000005</v>
      </c>
      <c r="H43" s="77">
        <v>848.55935480719199</v>
      </c>
      <c r="I43" s="78">
        <v>1.1999999999999999E-3</v>
      </c>
      <c r="J43" s="78">
        <v>4.5999999999999999E-3</v>
      </c>
      <c r="K43" s="78">
        <v>5.9999999999999995E-4</v>
      </c>
      <c r="W43" s="92"/>
    </row>
    <row r="44" spans="2:23">
      <c r="B44" t="s">
        <v>2236</v>
      </c>
      <c r="C44" t="s">
        <v>2237</v>
      </c>
      <c r="D44" t="s">
        <v>106</v>
      </c>
      <c r="E44" s="86">
        <v>42555</v>
      </c>
      <c r="F44" s="77">
        <v>19135.509999999998</v>
      </c>
      <c r="G44" s="77">
        <v>100.13479999999997</v>
      </c>
      <c r="H44" s="77">
        <v>73.751861665130505</v>
      </c>
      <c r="I44" s="78">
        <v>3.5999999999999999E-3</v>
      </c>
      <c r="J44" s="78">
        <v>4.0000000000000002E-4</v>
      </c>
      <c r="K44" s="78">
        <v>1E-4</v>
      </c>
      <c r="W44" s="92"/>
    </row>
    <row r="45" spans="2:23">
      <c r="B45" t="s">
        <v>2238</v>
      </c>
      <c r="C45" t="s">
        <v>2239</v>
      </c>
      <c r="D45" t="s">
        <v>106</v>
      </c>
      <c r="E45" s="86">
        <v>44760</v>
      </c>
      <c r="F45" s="77">
        <v>450496.68</v>
      </c>
      <c r="G45" s="77">
        <v>105.34789999999987</v>
      </c>
      <c r="H45" s="77">
        <v>1826.69226021447</v>
      </c>
      <c r="I45" s="78">
        <v>4.0000000000000002E-4</v>
      </c>
      <c r="J45" s="78">
        <v>9.7999999999999997E-3</v>
      </c>
      <c r="K45" s="78">
        <v>1.2999999999999999E-3</v>
      </c>
      <c r="W45" s="92"/>
    </row>
    <row r="46" spans="2:23">
      <c r="B46" t="s">
        <v>2240</v>
      </c>
      <c r="C46" t="s">
        <v>2241</v>
      </c>
      <c r="D46" t="s">
        <v>106</v>
      </c>
      <c r="E46" s="86">
        <v>45093</v>
      </c>
      <c r="F46" s="77">
        <v>9208.1200000000008</v>
      </c>
      <c r="G46" s="77">
        <v>125.06089999999995</v>
      </c>
      <c r="H46" s="77">
        <v>44.324151560812901</v>
      </c>
      <c r="I46" s="78">
        <v>1E-4</v>
      </c>
      <c r="J46" s="78">
        <v>2.0000000000000001E-4</v>
      </c>
      <c r="K46" s="78">
        <v>0</v>
      </c>
      <c r="W46" s="92"/>
    </row>
    <row r="47" spans="2:23">
      <c r="B47" t="s">
        <v>2242</v>
      </c>
      <c r="C47" t="s">
        <v>2243</v>
      </c>
      <c r="D47" t="s">
        <v>106</v>
      </c>
      <c r="E47" s="86">
        <v>42403</v>
      </c>
      <c r="F47" s="77">
        <v>200952.31</v>
      </c>
      <c r="G47" s="77">
        <v>121.08059999999998</v>
      </c>
      <c r="H47" s="77">
        <v>936.51659698549895</v>
      </c>
      <c r="I47" s="78">
        <v>4.0000000000000001E-3</v>
      </c>
      <c r="J47" s="78">
        <v>5.0000000000000001E-3</v>
      </c>
      <c r="K47" s="78">
        <v>6.9999999999999999E-4</v>
      </c>
      <c r="W47" s="92"/>
    </row>
    <row r="48" spans="2:23">
      <c r="B48" t="s">
        <v>2244</v>
      </c>
      <c r="C48" t="s">
        <v>2245</v>
      </c>
      <c r="D48" t="s">
        <v>102</v>
      </c>
      <c r="E48" s="86">
        <v>44308</v>
      </c>
      <c r="F48" s="77">
        <v>93420.33</v>
      </c>
      <c r="G48" s="77">
        <v>100.90159300000001</v>
      </c>
      <c r="H48" s="77">
        <v>94.262601155856899</v>
      </c>
      <c r="I48" s="78">
        <v>4.4999999999999997E-3</v>
      </c>
      <c r="J48" s="78">
        <v>5.0000000000000001E-4</v>
      </c>
      <c r="K48" s="78">
        <v>1E-4</v>
      </c>
      <c r="W48" s="92"/>
    </row>
    <row r="49" spans="2:23">
      <c r="B49" t="s">
        <v>2246</v>
      </c>
      <c r="C49" t="s">
        <v>2247</v>
      </c>
      <c r="D49" t="s">
        <v>102</v>
      </c>
      <c r="E49" s="86">
        <v>44311</v>
      </c>
      <c r="F49" s="77">
        <v>415201.46</v>
      </c>
      <c r="G49" s="77">
        <v>101.02648800000004</v>
      </c>
      <c r="H49" s="77">
        <v>419.46345316272499</v>
      </c>
      <c r="I49" s="78">
        <v>4.4999999999999997E-3</v>
      </c>
      <c r="J49" s="78">
        <v>2.3E-3</v>
      </c>
      <c r="K49" s="78">
        <v>2.9999999999999997E-4</v>
      </c>
    </row>
    <row r="50" spans="2:23">
      <c r="B50" t="s">
        <v>2248</v>
      </c>
      <c r="C50" t="s">
        <v>2249</v>
      </c>
      <c r="D50" t="s">
        <v>110</v>
      </c>
      <c r="E50" s="86">
        <v>42527</v>
      </c>
      <c r="F50" s="77">
        <v>24593.35</v>
      </c>
      <c r="G50" s="77">
        <v>236.17859999999999</v>
      </c>
      <c r="H50" s="77">
        <v>235.676762101478</v>
      </c>
      <c r="I50" s="78">
        <v>2.9999999999999997E-4</v>
      </c>
      <c r="J50" s="78">
        <v>1.2999999999999999E-3</v>
      </c>
      <c r="K50" s="78">
        <v>2.0000000000000001E-4</v>
      </c>
      <c r="W50" s="92"/>
    </row>
    <row r="51" spans="2:23">
      <c r="B51" s="79" t="s">
        <v>225</v>
      </c>
      <c r="C51" s="16"/>
      <c r="F51" s="81">
        <v>46068574.210000001</v>
      </c>
      <c r="H51" s="81">
        <v>169421.80383029152</v>
      </c>
      <c r="J51" s="80">
        <v>0.91239999999999999</v>
      </c>
      <c r="K51" s="80">
        <v>0.12280000000000001</v>
      </c>
    </row>
    <row r="52" spans="2:23">
      <c r="B52" s="79" t="s">
        <v>2250</v>
      </c>
      <c r="C52" s="16"/>
      <c r="F52" s="81">
        <v>1371852.65</v>
      </c>
      <c r="H52" s="81">
        <v>6147.6081967080972</v>
      </c>
      <c r="J52" s="80">
        <v>3.3099999999999997E-2</v>
      </c>
      <c r="K52" s="80">
        <v>4.4999999999999997E-3</v>
      </c>
    </row>
    <row r="53" spans="2:23">
      <c r="B53" t="s">
        <v>2251</v>
      </c>
      <c r="C53" t="s">
        <v>2252</v>
      </c>
      <c r="D53" t="s">
        <v>106</v>
      </c>
      <c r="E53" s="86">
        <v>43795</v>
      </c>
      <c r="F53" s="77">
        <v>360454.12</v>
      </c>
      <c r="G53" s="77">
        <v>147.65120000000007</v>
      </c>
      <c r="H53" s="77">
        <v>2048.4948946397199</v>
      </c>
      <c r="I53" s="78">
        <v>4.7999999999999996E-3</v>
      </c>
      <c r="J53" s="78">
        <v>1.0999999999999999E-2</v>
      </c>
      <c r="K53" s="78">
        <v>1.5E-3</v>
      </c>
      <c r="W53" s="92"/>
    </row>
    <row r="54" spans="2:23">
      <c r="B54" t="s">
        <v>2253</v>
      </c>
      <c r="C54" t="s">
        <v>2254</v>
      </c>
      <c r="D54" t="s">
        <v>106</v>
      </c>
      <c r="E54" s="86">
        <v>44337</v>
      </c>
      <c r="F54" s="77">
        <v>411771.92</v>
      </c>
      <c r="G54" s="77">
        <v>91.851899999999901</v>
      </c>
      <c r="H54" s="77">
        <v>1455.7700585857599</v>
      </c>
      <c r="I54" s="78">
        <v>1E-4</v>
      </c>
      <c r="J54" s="78">
        <v>7.7999999999999996E-3</v>
      </c>
      <c r="K54" s="78">
        <v>1.1000000000000001E-3</v>
      </c>
      <c r="W54" s="92"/>
    </row>
    <row r="55" spans="2:23">
      <c r="B55" t="s">
        <v>2255</v>
      </c>
      <c r="C55" t="s">
        <v>2256</v>
      </c>
      <c r="D55" t="s">
        <v>106</v>
      </c>
      <c r="E55" s="86">
        <v>44329</v>
      </c>
      <c r="F55" s="77">
        <v>186812.6</v>
      </c>
      <c r="G55" s="77">
        <v>90.097299999999976</v>
      </c>
      <c r="H55" s="77">
        <v>647.83715523157002</v>
      </c>
      <c r="I55" s="78">
        <v>1.2999999999999999E-3</v>
      </c>
      <c r="J55" s="78">
        <v>3.5000000000000001E-3</v>
      </c>
      <c r="K55" s="78">
        <v>5.0000000000000001E-4</v>
      </c>
    </row>
    <row r="56" spans="2:23">
      <c r="B56" t="s">
        <v>2257</v>
      </c>
      <c r="C56" t="s">
        <v>2258</v>
      </c>
      <c r="D56" t="s">
        <v>106</v>
      </c>
      <c r="E56" s="86">
        <v>43800</v>
      </c>
      <c r="F56" s="77">
        <v>82758.69</v>
      </c>
      <c r="G56" s="77">
        <v>210.83540000000008</v>
      </c>
      <c r="H56" s="77">
        <v>671.59128350550498</v>
      </c>
      <c r="I56" s="78">
        <v>5.9999999999999995E-4</v>
      </c>
      <c r="J56" s="78">
        <v>3.5999999999999999E-3</v>
      </c>
      <c r="K56" s="78">
        <v>5.0000000000000001E-4</v>
      </c>
      <c r="W56" s="92"/>
    </row>
    <row r="57" spans="2:23">
      <c r="B57" t="s">
        <v>2259</v>
      </c>
      <c r="C57" t="s">
        <v>2260</v>
      </c>
      <c r="D57" t="s">
        <v>106</v>
      </c>
      <c r="E57" s="86">
        <v>44287</v>
      </c>
      <c r="F57" s="77">
        <v>122820.7</v>
      </c>
      <c r="G57" s="77">
        <v>121.62879999999991</v>
      </c>
      <c r="H57" s="77">
        <v>574.98418736859799</v>
      </c>
      <c r="I57" s="78">
        <v>8.0000000000000004E-4</v>
      </c>
      <c r="J57" s="78">
        <v>3.0999999999999999E-3</v>
      </c>
      <c r="K57" s="78">
        <v>4.0000000000000002E-4</v>
      </c>
      <c r="W57" s="92"/>
    </row>
    <row r="58" spans="2:23">
      <c r="B58" t="s">
        <v>2261</v>
      </c>
      <c r="C58" t="s">
        <v>2262</v>
      </c>
      <c r="D58" t="s">
        <v>106</v>
      </c>
      <c r="E58" s="86">
        <v>44378</v>
      </c>
      <c r="F58" s="77">
        <v>207234.62</v>
      </c>
      <c r="G58" s="77">
        <v>93.892600000000016</v>
      </c>
      <c r="H58" s="77">
        <v>748.93061737694404</v>
      </c>
      <c r="I58" s="78">
        <v>1.2999999999999999E-3</v>
      </c>
      <c r="J58" s="78">
        <v>4.0000000000000001E-3</v>
      </c>
      <c r="K58" s="78">
        <v>5.0000000000000001E-4</v>
      </c>
      <c r="W58" s="92"/>
    </row>
    <row r="59" spans="2:23">
      <c r="B59" s="79" t="s">
        <v>2263</v>
      </c>
      <c r="C59" s="16"/>
      <c r="F59" s="81">
        <v>68.06</v>
      </c>
      <c r="H59" s="81">
        <v>256.792734630984</v>
      </c>
      <c r="J59" s="80">
        <v>1.4E-3</v>
      </c>
      <c r="K59" s="80">
        <v>2.0000000000000001E-4</v>
      </c>
    </row>
    <row r="60" spans="2:23">
      <c r="B60" t="s">
        <v>2264</v>
      </c>
      <c r="C60" t="s">
        <v>2265</v>
      </c>
      <c r="D60" t="s">
        <v>106</v>
      </c>
      <c r="E60" s="86">
        <v>44616</v>
      </c>
      <c r="F60" s="77">
        <v>68.06</v>
      </c>
      <c r="G60" s="77">
        <v>98026.36</v>
      </c>
      <c r="H60" s="77">
        <v>256.792734630984</v>
      </c>
      <c r="I60" s="78">
        <v>0</v>
      </c>
      <c r="J60" s="78">
        <v>1.4E-3</v>
      </c>
      <c r="K60" s="78">
        <v>2.0000000000000001E-4</v>
      </c>
      <c r="W60" s="92"/>
    </row>
    <row r="61" spans="2:23">
      <c r="B61" s="79" t="s">
        <v>2266</v>
      </c>
      <c r="C61" s="16"/>
      <c r="F61" s="81">
        <v>1765922.98</v>
      </c>
      <c r="H61" s="81">
        <v>7875.799942680098</v>
      </c>
      <c r="J61" s="80">
        <v>4.24E-2</v>
      </c>
      <c r="K61" s="80">
        <v>5.7000000000000002E-3</v>
      </c>
    </row>
    <row r="62" spans="2:23">
      <c r="B62" t="s">
        <v>2267</v>
      </c>
      <c r="C62" t="s">
        <v>2268</v>
      </c>
      <c r="D62" t="s">
        <v>106</v>
      </c>
      <c r="E62" s="86">
        <v>43431</v>
      </c>
      <c r="F62" s="77">
        <v>14766.08</v>
      </c>
      <c r="G62" s="77">
        <v>830.74030000000039</v>
      </c>
      <c r="H62" s="77">
        <v>472.148274790134</v>
      </c>
      <c r="I62" s="78">
        <v>0</v>
      </c>
      <c r="J62" s="78">
        <v>2.5000000000000001E-3</v>
      </c>
      <c r="K62" s="78">
        <v>2.9999999999999997E-4</v>
      </c>
      <c r="W62" s="92"/>
    </row>
    <row r="63" spans="2:23">
      <c r="B63" t="s">
        <v>2269</v>
      </c>
      <c r="C63" t="s">
        <v>2270</v>
      </c>
      <c r="D63" t="s">
        <v>106</v>
      </c>
      <c r="E63" s="86">
        <v>43090</v>
      </c>
      <c r="F63" s="77">
        <v>306167.62</v>
      </c>
      <c r="G63" s="77">
        <v>114.61660000000002</v>
      </c>
      <c r="H63" s="77">
        <v>1350.6869090115999</v>
      </c>
      <c r="I63" s="78">
        <v>3.0999999999999999E-3</v>
      </c>
      <c r="J63" s="78">
        <v>7.3000000000000001E-3</v>
      </c>
      <c r="K63" s="78">
        <v>1E-3</v>
      </c>
      <c r="W63" s="92"/>
    </row>
    <row r="64" spans="2:23">
      <c r="B64" t="s">
        <v>2271</v>
      </c>
      <c r="C64" t="s">
        <v>2272</v>
      </c>
      <c r="D64" t="s">
        <v>106</v>
      </c>
      <c r="E64" s="86">
        <v>43431</v>
      </c>
      <c r="F64" s="77">
        <v>244364.9</v>
      </c>
      <c r="G64" s="77">
        <v>84.913900000000012</v>
      </c>
      <c r="H64" s="77">
        <v>798.66660249441395</v>
      </c>
      <c r="I64" s="78">
        <v>3.3E-3</v>
      </c>
      <c r="J64" s="78">
        <v>4.3E-3</v>
      </c>
      <c r="K64" s="78">
        <v>5.9999999999999995E-4</v>
      </c>
      <c r="W64" s="92"/>
    </row>
    <row r="65" spans="2:23">
      <c r="B65" t="s">
        <v>2273</v>
      </c>
      <c r="C65" t="s">
        <v>2274</v>
      </c>
      <c r="D65" t="s">
        <v>106</v>
      </c>
      <c r="E65" s="86">
        <v>44039</v>
      </c>
      <c r="F65" s="77">
        <v>309661.67</v>
      </c>
      <c r="G65" s="77">
        <v>116.00319999999994</v>
      </c>
      <c r="H65" s="77">
        <v>1382.6279510913701</v>
      </c>
      <c r="I65" s="78">
        <v>0</v>
      </c>
      <c r="J65" s="78">
        <v>7.4000000000000003E-3</v>
      </c>
      <c r="K65" s="78">
        <v>1E-3</v>
      </c>
    </row>
    <row r="66" spans="2:23">
      <c r="B66" t="s">
        <v>2275</v>
      </c>
      <c r="C66" t="s">
        <v>2276</v>
      </c>
      <c r="D66" t="s">
        <v>106</v>
      </c>
      <c r="E66" s="86">
        <v>44665</v>
      </c>
      <c r="F66" s="77">
        <v>287475.52</v>
      </c>
      <c r="G66" s="77">
        <v>102.05019999999973</v>
      </c>
      <c r="H66" s="77">
        <v>1129.1786016343899</v>
      </c>
      <c r="I66" s="78">
        <v>2.0000000000000001E-4</v>
      </c>
      <c r="J66" s="78">
        <v>6.1000000000000004E-3</v>
      </c>
      <c r="K66" s="78">
        <v>8.0000000000000004E-4</v>
      </c>
      <c r="W66" s="92"/>
    </row>
    <row r="67" spans="2:23">
      <c r="B67" t="s">
        <v>2277</v>
      </c>
      <c r="C67" t="s">
        <v>2278</v>
      </c>
      <c r="D67" t="s">
        <v>106</v>
      </c>
      <c r="E67" s="86">
        <v>44469</v>
      </c>
      <c r="F67" s="77">
        <v>336002</v>
      </c>
      <c r="G67" s="77">
        <v>107.76879999999969</v>
      </c>
      <c r="H67" s="77">
        <v>1393.74338967422</v>
      </c>
      <c r="I67" s="78">
        <v>5.0000000000000001E-4</v>
      </c>
      <c r="J67" s="78">
        <v>7.4999999999999997E-3</v>
      </c>
      <c r="K67" s="78">
        <v>1E-3</v>
      </c>
      <c r="W67" s="92"/>
    </row>
    <row r="68" spans="2:23">
      <c r="B68" t="s">
        <v>2279</v>
      </c>
      <c r="C68" t="s">
        <v>2280</v>
      </c>
      <c r="D68" t="s">
        <v>106</v>
      </c>
      <c r="E68" s="86">
        <v>43830</v>
      </c>
      <c r="F68" s="77">
        <v>267485.19</v>
      </c>
      <c r="G68" s="77">
        <v>131.00360000000029</v>
      </c>
      <c r="H68" s="77">
        <v>1348.7482139839699</v>
      </c>
      <c r="I68" s="78">
        <v>2.9999999999999997E-4</v>
      </c>
      <c r="J68" s="78">
        <v>7.3000000000000001E-3</v>
      </c>
      <c r="K68" s="78">
        <v>1E-3</v>
      </c>
      <c r="W68" s="92"/>
    </row>
    <row r="69" spans="2:23">
      <c r="B69" s="79" t="s">
        <v>2281</v>
      </c>
      <c r="C69" s="16"/>
      <c r="F69" s="81">
        <v>42930730.520000003</v>
      </c>
      <c r="H69" s="81">
        <v>155141.60295627234</v>
      </c>
      <c r="J69" s="80">
        <v>0.83550000000000002</v>
      </c>
      <c r="K69" s="80">
        <v>0.1124</v>
      </c>
    </row>
    <row r="70" spans="2:23">
      <c r="B70" t="s">
        <v>2282</v>
      </c>
      <c r="C70" t="s">
        <v>2283</v>
      </c>
      <c r="D70" t="s">
        <v>106</v>
      </c>
      <c r="E70" s="86">
        <v>44425</v>
      </c>
      <c r="F70" s="77">
        <v>995386.58</v>
      </c>
      <c r="G70" s="77">
        <v>72.784200000000112</v>
      </c>
      <c r="H70" s="77">
        <v>2788.5395286082298</v>
      </c>
      <c r="I70" s="78">
        <v>4.7000000000000002E-3</v>
      </c>
      <c r="J70" s="78">
        <v>1.4999999999999999E-2</v>
      </c>
      <c r="K70" s="78">
        <v>2E-3</v>
      </c>
    </row>
    <row r="71" spans="2:23">
      <c r="B71" t="s">
        <v>2284</v>
      </c>
      <c r="C71" t="s">
        <v>2285</v>
      </c>
      <c r="D71" t="s">
        <v>106</v>
      </c>
      <c r="E71" s="86">
        <v>39264</v>
      </c>
      <c r="F71" s="77">
        <v>3873690.05</v>
      </c>
      <c r="G71" s="77">
        <v>91.099799999999703</v>
      </c>
      <c r="H71" s="77">
        <v>13582.828045565901</v>
      </c>
      <c r="I71" s="78">
        <v>1E-4</v>
      </c>
      <c r="J71" s="78">
        <v>7.3099999999999998E-2</v>
      </c>
      <c r="K71" s="78">
        <v>9.7999999999999997E-3</v>
      </c>
      <c r="W71" s="92"/>
    </row>
    <row r="72" spans="2:23">
      <c r="B72" t="s">
        <v>2286</v>
      </c>
      <c r="C72" t="s">
        <v>2287</v>
      </c>
      <c r="D72" t="s">
        <v>106</v>
      </c>
      <c r="E72" s="86">
        <v>44742</v>
      </c>
      <c r="F72" s="77">
        <v>29081.83</v>
      </c>
      <c r="G72" s="77">
        <v>108.95800000000035</v>
      </c>
      <c r="H72" s="77">
        <v>121.963187295559</v>
      </c>
      <c r="I72" s="78">
        <v>0</v>
      </c>
      <c r="J72" s="78">
        <v>6.9999999999999999E-4</v>
      </c>
      <c r="K72" s="78">
        <v>1E-4</v>
      </c>
      <c r="W72" s="92"/>
    </row>
    <row r="73" spans="2:23">
      <c r="B73" t="s">
        <v>2288</v>
      </c>
      <c r="C73" t="s">
        <v>2289</v>
      </c>
      <c r="D73" t="s">
        <v>110</v>
      </c>
      <c r="E73" s="86">
        <v>45007</v>
      </c>
      <c r="F73" s="77">
        <v>248552.16</v>
      </c>
      <c r="G73" s="77">
        <v>100.50119999999995</v>
      </c>
      <c r="H73" s="77">
        <v>1013.55499315067</v>
      </c>
      <c r="I73" s="78">
        <v>2.5000000000000001E-3</v>
      </c>
      <c r="J73" s="78">
        <v>5.4999999999999997E-3</v>
      </c>
      <c r="K73" s="78">
        <v>6.9999999999999999E-4</v>
      </c>
      <c r="W73" s="92"/>
    </row>
    <row r="74" spans="2:23">
      <c r="B74" t="s">
        <v>2290</v>
      </c>
      <c r="C74" t="s">
        <v>2291</v>
      </c>
      <c r="D74" t="s">
        <v>102</v>
      </c>
      <c r="E74" s="86">
        <v>45015</v>
      </c>
      <c r="F74" s="77">
        <v>410827.58</v>
      </c>
      <c r="G74" s="77">
        <v>106.1553279999999</v>
      </c>
      <c r="H74" s="77">
        <v>436.11536506346198</v>
      </c>
      <c r="I74" s="78">
        <v>1E-4</v>
      </c>
      <c r="J74" s="78">
        <v>2.3E-3</v>
      </c>
      <c r="K74" s="78">
        <v>2.9999999999999997E-4</v>
      </c>
      <c r="W74" s="92"/>
    </row>
    <row r="75" spans="2:23">
      <c r="B75" t="s">
        <v>2292</v>
      </c>
      <c r="C75" t="s">
        <v>2293</v>
      </c>
      <c r="D75" t="s">
        <v>106</v>
      </c>
      <c r="E75" s="86">
        <v>44931</v>
      </c>
      <c r="F75" s="77">
        <v>112180.59</v>
      </c>
      <c r="G75" s="77">
        <v>94.820100000000025</v>
      </c>
      <c r="H75" s="77">
        <v>409.41715858395298</v>
      </c>
      <c r="I75" s="78">
        <v>2.9999999999999997E-4</v>
      </c>
      <c r="J75" s="78">
        <v>2.2000000000000001E-3</v>
      </c>
      <c r="K75" s="78">
        <v>2.9999999999999997E-4</v>
      </c>
      <c r="W75" s="92"/>
    </row>
    <row r="76" spans="2:23">
      <c r="B76" t="s">
        <v>2294</v>
      </c>
      <c r="C76" t="s">
        <v>2295</v>
      </c>
      <c r="D76" t="s">
        <v>106</v>
      </c>
      <c r="E76" s="86">
        <v>43853</v>
      </c>
      <c r="F76" s="77">
        <v>91882.94</v>
      </c>
      <c r="G76" s="77">
        <v>86.657299999999921</v>
      </c>
      <c r="H76" s="77">
        <v>306.46998533882203</v>
      </c>
      <c r="I76" s="78">
        <v>2.3999999999999998E-3</v>
      </c>
      <c r="J76" s="78">
        <v>1.6999999999999999E-3</v>
      </c>
      <c r="K76" s="78">
        <v>2.0000000000000001E-4</v>
      </c>
      <c r="W76" s="92"/>
    </row>
    <row r="77" spans="2:23">
      <c r="B77" t="s">
        <v>2296</v>
      </c>
      <c r="C77" t="s">
        <v>2297</v>
      </c>
      <c r="D77" t="s">
        <v>106</v>
      </c>
      <c r="E77" s="86">
        <v>43466</v>
      </c>
      <c r="F77" s="77">
        <v>563417.77</v>
      </c>
      <c r="G77" s="77">
        <v>134.27010000000021</v>
      </c>
      <c r="H77" s="77">
        <v>2911.7746707043698</v>
      </c>
      <c r="I77" s="78">
        <v>1E-4</v>
      </c>
      <c r="J77" s="78">
        <v>1.5699999999999999E-2</v>
      </c>
      <c r="K77" s="78">
        <v>2.0999999999999999E-3</v>
      </c>
      <c r="W77" s="92"/>
    </row>
    <row r="78" spans="2:23">
      <c r="B78" t="s">
        <v>2298</v>
      </c>
      <c r="C78" t="s">
        <v>2299</v>
      </c>
      <c r="D78" t="s">
        <v>106</v>
      </c>
      <c r="E78" s="86">
        <v>43627</v>
      </c>
      <c r="F78" s="77">
        <v>80188.78</v>
      </c>
      <c r="G78" s="77">
        <v>76.807000000000045</v>
      </c>
      <c r="H78" s="77">
        <v>237.06220498395601</v>
      </c>
      <c r="I78" s="78">
        <v>4.0000000000000001E-3</v>
      </c>
      <c r="J78" s="78">
        <v>1.2999999999999999E-3</v>
      </c>
      <c r="K78" s="78">
        <v>2.0000000000000001E-4</v>
      </c>
      <c r="W78" s="92"/>
    </row>
    <row r="79" spans="2:23">
      <c r="B79" t="s">
        <v>2300</v>
      </c>
      <c r="C79" t="s">
        <v>2301</v>
      </c>
      <c r="D79" t="s">
        <v>106</v>
      </c>
      <c r="E79" s="86">
        <v>44470</v>
      </c>
      <c r="F79" s="77">
        <v>79287.64</v>
      </c>
      <c r="G79" s="77">
        <v>144.72410000000008</v>
      </c>
      <c r="H79" s="77">
        <v>441.66629677137303</v>
      </c>
      <c r="I79" s="78">
        <v>2.0000000000000001E-4</v>
      </c>
      <c r="J79" s="78">
        <v>2.3999999999999998E-3</v>
      </c>
      <c r="K79" s="78">
        <v>2.9999999999999997E-4</v>
      </c>
      <c r="W79" s="92"/>
    </row>
    <row r="80" spans="2:23">
      <c r="B80" t="s">
        <v>2302</v>
      </c>
      <c r="C80" t="s">
        <v>2303</v>
      </c>
      <c r="D80" t="s">
        <v>106</v>
      </c>
      <c r="E80" s="86">
        <v>44712</v>
      </c>
      <c r="F80" s="77">
        <v>102098.36</v>
      </c>
      <c r="G80" s="77">
        <v>147.41769999999994</v>
      </c>
      <c r="H80" s="77">
        <v>579.31704703737205</v>
      </c>
      <c r="I80" s="78">
        <v>0</v>
      </c>
      <c r="J80" s="78">
        <v>3.0999999999999999E-3</v>
      </c>
      <c r="K80" s="78">
        <v>4.0000000000000002E-4</v>
      </c>
      <c r="W80" s="92"/>
    </row>
    <row r="81" spans="2:23">
      <c r="B81" t="s">
        <v>2304</v>
      </c>
      <c r="C81" t="s">
        <v>2305</v>
      </c>
      <c r="D81" t="s">
        <v>106</v>
      </c>
      <c r="E81" s="86">
        <v>43586</v>
      </c>
      <c r="F81" s="77">
        <v>74888.98</v>
      </c>
      <c r="G81" s="77">
        <v>236.8763999999999</v>
      </c>
      <c r="H81" s="77">
        <v>682.79073698995103</v>
      </c>
      <c r="I81" s="78">
        <v>3.0000000000000001E-3</v>
      </c>
      <c r="J81" s="78">
        <v>3.7000000000000002E-3</v>
      </c>
      <c r="K81" s="78">
        <v>5.0000000000000001E-4</v>
      </c>
      <c r="W81" s="92"/>
    </row>
    <row r="82" spans="2:23">
      <c r="B82" t="s">
        <v>2306</v>
      </c>
      <c r="C82" t="s">
        <v>2307</v>
      </c>
      <c r="D82" t="s">
        <v>106</v>
      </c>
      <c r="E82" s="86">
        <v>42916</v>
      </c>
      <c r="F82" s="77">
        <v>44279.040000000001</v>
      </c>
      <c r="G82" s="77">
        <v>1E-4</v>
      </c>
      <c r="H82" s="77">
        <v>1.7043002496E-4</v>
      </c>
      <c r="I82" s="78">
        <v>0</v>
      </c>
      <c r="J82" s="78">
        <v>0</v>
      </c>
      <c r="K82" s="78">
        <v>0</v>
      </c>
      <c r="W82" s="92"/>
    </row>
    <row r="83" spans="2:23">
      <c r="B83" t="s">
        <v>2308</v>
      </c>
      <c r="C83" t="s">
        <v>2309</v>
      </c>
      <c r="D83" t="s">
        <v>110</v>
      </c>
      <c r="E83" s="86">
        <v>44651</v>
      </c>
      <c r="F83" s="77">
        <v>94590.28</v>
      </c>
      <c r="G83" s="77">
        <v>121.93329999999992</v>
      </c>
      <c r="H83" s="77">
        <v>467.98007990124597</v>
      </c>
      <c r="I83" s="78">
        <v>1E-4</v>
      </c>
      <c r="J83" s="78">
        <v>2.5000000000000001E-3</v>
      </c>
      <c r="K83" s="78">
        <v>2.9999999999999997E-4</v>
      </c>
      <c r="W83" s="92"/>
    </row>
    <row r="84" spans="2:23">
      <c r="B84" t="s">
        <v>2310</v>
      </c>
      <c r="C84" t="s">
        <v>2311</v>
      </c>
      <c r="D84" t="s">
        <v>110</v>
      </c>
      <c r="E84" s="86">
        <v>43507</v>
      </c>
      <c r="F84" s="77">
        <v>358011.33</v>
      </c>
      <c r="G84" s="77">
        <v>94.651300000000234</v>
      </c>
      <c r="H84" s="77">
        <v>1374.9340987037201</v>
      </c>
      <c r="I84" s="78">
        <v>1E-4</v>
      </c>
      <c r="J84" s="78">
        <v>7.4000000000000003E-3</v>
      </c>
      <c r="K84" s="78">
        <v>1E-3</v>
      </c>
      <c r="W84" s="92"/>
    </row>
    <row r="85" spans="2:23">
      <c r="B85" t="s">
        <v>2312</v>
      </c>
      <c r="C85" t="s">
        <v>2313</v>
      </c>
      <c r="D85" t="s">
        <v>106</v>
      </c>
      <c r="E85" s="86">
        <v>45108</v>
      </c>
      <c r="F85" s="77">
        <v>543823.21</v>
      </c>
      <c r="G85" s="77">
        <v>100</v>
      </c>
      <c r="H85" s="77">
        <v>2093.17553529</v>
      </c>
      <c r="I85" s="78">
        <v>2.0000000000000001E-4</v>
      </c>
      <c r="J85" s="78">
        <v>1.1299999999999999E-2</v>
      </c>
      <c r="K85" s="78">
        <v>1.5E-3</v>
      </c>
      <c r="W85" s="92"/>
    </row>
    <row r="86" spans="2:23">
      <c r="B86" t="s">
        <v>2314</v>
      </c>
      <c r="C86" t="s">
        <v>2315</v>
      </c>
      <c r="D86" t="s">
        <v>110</v>
      </c>
      <c r="E86" s="86">
        <v>44661</v>
      </c>
      <c r="F86" s="77">
        <v>45529.64</v>
      </c>
      <c r="G86" s="77">
        <v>70.867999999999995</v>
      </c>
      <c r="H86" s="77">
        <v>130.919072954124</v>
      </c>
      <c r="I86" s="78">
        <v>0</v>
      </c>
      <c r="J86" s="78">
        <v>6.9999999999999999E-4</v>
      </c>
      <c r="K86" s="78">
        <v>1E-4</v>
      </c>
      <c r="W86" s="92"/>
    </row>
    <row r="87" spans="2:23">
      <c r="B87" t="s">
        <v>2316</v>
      </c>
      <c r="C87" t="s">
        <v>2317</v>
      </c>
      <c r="D87" t="s">
        <v>201</v>
      </c>
      <c r="E87" s="86">
        <v>43096</v>
      </c>
      <c r="F87" s="77">
        <v>2814751.46</v>
      </c>
      <c r="G87" s="77">
        <v>44.957900000000059</v>
      </c>
      <c r="H87" s="77">
        <v>688.65960239895196</v>
      </c>
      <c r="I87" s="78">
        <v>2.5000000000000001E-3</v>
      </c>
      <c r="J87" s="78">
        <v>3.7000000000000002E-3</v>
      </c>
      <c r="K87" s="78">
        <v>5.0000000000000001E-4</v>
      </c>
      <c r="W87" s="92"/>
    </row>
    <row r="88" spans="2:23">
      <c r="B88" t="s">
        <v>2318</v>
      </c>
      <c r="C88" t="s">
        <v>2319</v>
      </c>
      <c r="D88" t="s">
        <v>110</v>
      </c>
      <c r="E88" s="86">
        <v>44302</v>
      </c>
      <c r="F88" s="77">
        <v>316792.64</v>
      </c>
      <c r="G88" s="77">
        <v>119.93809999999993</v>
      </c>
      <c r="H88" s="77">
        <v>1541.66771014132</v>
      </c>
      <c r="I88" s="78">
        <v>0</v>
      </c>
      <c r="J88" s="78">
        <v>8.3000000000000001E-3</v>
      </c>
      <c r="K88" s="78">
        <v>1.1000000000000001E-3</v>
      </c>
      <c r="W88" s="92"/>
    </row>
    <row r="89" spans="2:23">
      <c r="B89" t="s">
        <v>2320</v>
      </c>
      <c r="C89" t="s">
        <v>2321</v>
      </c>
      <c r="D89" t="s">
        <v>106</v>
      </c>
      <c r="E89" s="86">
        <v>44502</v>
      </c>
      <c r="F89" s="77">
        <v>310371.7</v>
      </c>
      <c r="G89" s="77">
        <v>100.6744000000004</v>
      </c>
      <c r="H89" s="77">
        <v>1202.67719512074</v>
      </c>
      <c r="I89" s="78">
        <v>8.0000000000000004E-4</v>
      </c>
      <c r="J89" s="78">
        <v>6.4999999999999997E-3</v>
      </c>
      <c r="K89" s="78">
        <v>8.9999999999999998E-4</v>
      </c>
      <c r="W89" s="92"/>
    </row>
    <row r="90" spans="2:23">
      <c r="B90" t="s">
        <v>2322</v>
      </c>
      <c r="C90" t="s">
        <v>2323</v>
      </c>
      <c r="D90" t="s">
        <v>106</v>
      </c>
      <c r="E90" s="86">
        <v>43191</v>
      </c>
      <c r="F90" s="77">
        <v>277312.63</v>
      </c>
      <c r="G90" s="77">
        <v>136.2079999999998</v>
      </c>
      <c r="H90" s="77">
        <v>1453.8519282339701</v>
      </c>
      <c r="I90" s="78">
        <v>2.8E-3</v>
      </c>
      <c r="J90" s="78">
        <v>7.7999999999999996E-3</v>
      </c>
      <c r="K90" s="78">
        <v>1.1000000000000001E-3</v>
      </c>
      <c r="W90" s="92"/>
    </row>
    <row r="91" spans="2:23">
      <c r="B91" t="s">
        <v>2324</v>
      </c>
      <c r="C91" t="s">
        <v>2325</v>
      </c>
      <c r="D91" t="s">
        <v>106</v>
      </c>
      <c r="E91" s="86">
        <v>42795</v>
      </c>
      <c r="F91" s="77">
        <v>232649.60000000001</v>
      </c>
      <c r="G91" s="77">
        <v>135.57820000000004</v>
      </c>
      <c r="H91" s="77">
        <v>1214.0598168107299</v>
      </c>
      <c r="I91" s="78">
        <v>2.3E-3</v>
      </c>
      <c r="J91" s="78">
        <v>6.4999999999999997E-3</v>
      </c>
      <c r="K91" s="78">
        <v>8.9999999999999998E-4</v>
      </c>
      <c r="W91" s="92"/>
    </row>
    <row r="92" spans="2:23">
      <c r="B92" t="s">
        <v>2326</v>
      </c>
      <c r="C92" t="s">
        <v>2327</v>
      </c>
      <c r="D92" t="s">
        <v>110</v>
      </c>
      <c r="E92" s="86">
        <v>44228</v>
      </c>
      <c r="F92" s="77">
        <v>341373.38</v>
      </c>
      <c r="G92" s="77">
        <v>116.08030000000014</v>
      </c>
      <c r="H92" s="77">
        <v>1607.8543410049499</v>
      </c>
      <c r="I92" s="78">
        <v>5.9999999999999995E-4</v>
      </c>
      <c r="J92" s="78">
        <v>8.6999999999999994E-3</v>
      </c>
      <c r="K92" s="78">
        <v>1.1999999999999999E-3</v>
      </c>
      <c r="W92" s="92"/>
    </row>
    <row r="93" spans="2:23">
      <c r="B93" t="s">
        <v>2328</v>
      </c>
      <c r="C93" t="s">
        <v>2329</v>
      </c>
      <c r="D93" t="s">
        <v>106</v>
      </c>
      <c r="E93" s="86">
        <v>43556</v>
      </c>
      <c r="F93" s="77">
        <v>342185.21</v>
      </c>
      <c r="G93" s="77">
        <v>91.127099999999743</v>
      </c>
      <c r="H93" s="77">
        <v>1200.20849177386</v>
      </c>
      <c r="I93" s="78">
        <v>3.3999999999999998E-3</v>
      </c>
      <c r="J93" s="78">
        <v>6.4999999999999997E-3</v>
      </c>
      <c r="K93" s="78">
        <v>8.9999999999999998E-4</v>
      </c>
      <c r="W93" s="92"/>
    </row>
    <row r="94" spans="2:23">
      <c r="B94" t="s">
        <v>2330</v>
      </c>
      <c r="C94" t="s">
        <v>2331</v>
      </c>
      <c r="D94" t="s">
        <v>106</v>
      </c>
      <c r="E94" s="86">
        <v>44896</v>
      </c>
      <c r="F94" s="77">
        <v>10321.33</v>
      </c>
      <c r="G94" s="77">
        <v>122.34840000000007</v>
      </c>
      <c r="H94" s="77">
        <v>48.605103155708001</v>
      </c>
      <c r="I94" s="78">
        <v>1E-4</v>
      </c>
      <c r="J94" s="78">
        <v>2.9999999999999997E-4</v>
      </c>
      <c r="K94" s="78">
        <v>0</v>
      </c>
      <c r="W94" s="92"/>
    </row>
    <row r="95" spans="2:23">
      <c r="B95" t="s">
        <v>2332</v>
      </c>
      <c r="C95" t="s">
        <v>2333</v>
      </c>
      <c r="D95" t="s">
        <v>106</v>
      </c>
      <c r="E95" s="86">
        <v>43914</v>
      </c>
      <c r="F95" s="77">
        <v>240803.31</v>
      </c>
      <c r="G95" s="77">
        <v>108.56830000000002</v>
      </c>
      <c r="H95" s="77">
        <v>1006.2673949813</v>
      </c>
      <c r="I95" s="78">
        <v>8.0000000000000004E-4</v>
      </c>
      <c r="J95" s="78">
        <v>5.4000000000000003E-3</v>
      </c>
      <c r="K95" s="78">
        <v>6.9999999999999999E-4</v>
      </c>
      <c r="W95" s="92"/>
    </row>
    <row r="96" spans="2:23">
      <c r="B96" t="s">
        <v>2334</v>
      </c>
      <c r="C96" t="s">
        <v>2335</v>
      </c>
      <c r="D96" t="s">
        <v>106</v>
      </c>
      <c r="E96" s="86">
        <v>44621</v>
      </c>
      <c r="F96" s="77">
        <v>301877</v>
      </c>
      <c r="G96" s="77">
        <v>104.35590000000026</v>
      </c>
      <c r="H96" s="77">
        <v>1212.53684547531</v>
      </c>
      <c r="I96" s="78">
        <v>4.0000000000000002E-4</v>
      </c>
      <c r="J96" s="78">
        <v>6.4999999999999997E-3</v>
      </c>
      <c r="K96" s="78">
        <v>8.9999999999999998E-4</v>
      </c>
      <c r="W96" s="92"/>
    </row>
    <row r="97" spans="2:23">
      <c r="B97" t="s">
        <v>2336</v>
      </c>
      <c r="C97" t="s">
        <v>2337</v>
      </c>
      <c r="D97" t="s">
        <v>106</v>
      </c>
      <c r="E97" s="86">
        <v>44621</v>
      </c>
      <c r="F97" s="77">
        <v>506702.03</v>
      </c>
      <c r="G97" s="77">
        <v>101.94050000000024</v>
      </c>
      <c r="H97" s="77">
        <v>1988.14160955189</v>
      </c>
      <c r="I97" s="78">
        <v>4.0000000000000002E-4</v>
      </c>
      <c r="J97" s="78">
        <v>1.0699999999999999E-2</v>
      </c>
      <c r="K97" s="78">
        <v>1.4E-3</v>
      </c>
      <c r="W97" s="92"/>
    </row>
    <row r="98" spans="2:23">
      <c r="B98" t="s">
        <v>2338</v>
      </c>
      <c r="C98" t="s">
        <v>2339</v>
      </c>
      <c r="D98" t="s">
        <v>110</v>
      </c>
      <c r="E98" s="86">
        <v>44713</v>
      </c>
      <c r="F98" s="77">
        <v>84108</v>
      </c>
      <c r="G98" s="77">
        <v>104.7882</v>
      </c>
      <c r="H98" s="77">
        <v>357.60881443122003</v>
      </c>
      <c r="I98" s="78">
        <v>0</v>
      </c>
      <c r="J98" s="78">
        <v>1.9E-3</v>
      </c>
      <c r="K98" s="78">
        <v>2.9999999999999997E-4</v>
      </c>
      <c r="W98" s="92"/>
    </row>
    <row r="99" spans="2:23">
      <c r="B99" t="s">
        <v>2340</v>
      </c>
      <c r="C99" t="s">
        <v>2341</v>
      </c>
      <c r="D99" t="s">
        <v>106</v>
      </c>
      <c r="E99" s="86">
        <v>44562</v>
      </c>
      <c r="F99" s="77">
        <v>37171.82</v>
      </c>
      <c r="G99" s="77">
        <v>107.17490000000012</v>
      </c>
      <c r="H99" s="77">
        <v>153.33977565482999</v>
      </c>
      <c r="I99" s="78">
        <v>0</v>
      </c>
      <c r="J99" s="78">
        <v>8.0000000000000004E-4</v>
      </c>
      <c r="K99" s="78">
        <v>1E-4</v>
      </c>
      <c r="W99" s="92"/>
    </row>
    <row r="100" spans="2:23">
      <c r="B100" t="s">
        <v>2342</v>
      </c>
      <c r="C100" t="s">
        <v>2343</v>
      </c>
      <c r="D100" t="s">
        <v>110</v>
      </c>
      <c r="E100" s="86">
        <v>44256</v>
      </c>
      <c r="F100" s="77">
        <v>65433</v>
      </c>
      <c r="G100" s="77">
        <v>103.73969999999981</v>
      </c>
      <c r="H100" s="77">
        <v>275.42309148330702</v>
      </c>
      <c r="I100" s="78">
        <v>1E-4</v>
      </c>
      <c r="J100" s="78">
        <v>1.5E-3</v>
      </c>
      <c r="K100" s="78">
        <v>2.0000000000000001E-4</v>
      </c>
      <c r="W100" s="92"/>
    </row>
    <row r="101" spans="2:23">
      <c r="B101" t="s">
        <v>2344</v>
      </c>
      <c r="C101" t="s">
        <v>2345</v>
      </c>
      <c r="D101" t="s">
        <v>110</v>
      </c>
      <c r="E101" s="86">
        <v>44896</v>
      </c>
      <c r="F101" s="77">
        <v>199129.2</v>
      </c>
      <c r="G101" s="77">
        <v>106.1223</v>
      </c>
      <c r="H101" s="77">
        <v>857.43287604956697</v>
      </c>
      <c r="I101" s="78">
        <v>4.0000000000000002E-4</v>
      </c>
      <c r="J101" s="78">
        <v>4.5999999999999999E-3</v>
      </c>
      <c r="K101" s="78">
        <v>5.9999999999999995E-4</v>
      </c>
      <c r="W101" s="92"/>
    </row>
    <row r="102" spans="2:23">
      <c r="B102" t="s">
        <v>2346</v>
      </c>
      <c r="C102" t="s">
        <v>2347</v>
      </c>
      <c r="D102" t="s">
        <v>110</v>
      </c>
      <c r="E102" s="86">
        <v>44816</v>
      </c>
      <c r="F102" s="77">
        <v>448457.75</v>
      </c>
      <c r="G102" s="77">
        <v>69.533599999999723</v>
      </c>
      <c r="H102" s="77">
        <v>1265.2454292540999</v>
      </c>
      <c r="I102" s="78">
        <v>2.9999999999999997E-4</v>
      </c>
      <c r="J102" s="78">
        <v>6.7999999999999996E-3</v>
      </c>
      <c r="K102" s="78">
        <v>8.9999999999999998E-4</v>
      </c>
      <c r="W102" s="92"/>
    </row>
    <row r="103" spans="2:23">
      <c r="B103" t="s">
        <v>2348</v>
      </c>
      <c r="C103" t="s">
        <v>2349</v>
      </c>
      <c r="D103" t="s">
        <v>106</v>
      </c>
      <c r="E103" s="86">
        <v>44816</v>
      </c>
      <c r="F103" s="77">
        <v>42129.8</v>
      </c>
      <c r="G103" s="77">
        <v>101.87840000000013</v>
      </c>
      <c r="H103" s="77">
        <v>165.20356856215699</v>
      </c>
      <c r="I103" s="78">
        <v>2.0000000000000001E-4</v>
      </c>
      <c r="J103" s="78">
        <v>8.9999999999999998E-4</v>
      </c>
      <c r="K103" s="78">
        <v>1E-4</v>
      </c>
      <c r="W103" s="92"/>
    </row>
    <row r="104" spans="2:23">
      <c r="B104" t="s">
        <v>2350</v>
      </c>
      <c r="C104" t="s">
        <v>2351</v>
      </c>
      <c r="D104" t="s">
        <v>110</v>
      </c>
      <c r="E104" s="86">
        <v>44763</v>
      </c>
      <c r="F104" s="77">
        <v>60444.88</v>
      </c>
      <c r="G104" s="77">
        <v>95.172499999999999</v>
      </c>
      <c r="H104" s="77">
        <v>233.41541061853499</v>
      </c>
      <c r="I104" s="78">
        <v>0</v>
      </c>
      <c r="J104" s="78">
        <v>1.2999999999999999E-3</v>
      </c>
      <c r="K104" s="78">
        <v>2.0000000000000001E-4</v>
      </c>
      <c r="W104" s="92"/>
    </row>
    <row r="105" spans="2:23">
      <c r="B105" t="s">
        <v>2352</v>
      </c>
      <c r="C105" t="s">
        <v>2353</v>
      </c>
      <c r="D105" t="s">
        <v>106</v>
      </c>
      <c r="E105" s="86">
        <v>44002</v>
      </c>
      <c r="F105" s="77">
        <v>264996</v>
      </c>
      <c r="G105" s="77">
        <v>110.6712999999998</v>
      </c>
      <c r="H105" s="77">
        <v>1128.8136203516499</v>
      </c>
      <c r="I105" s="78">
        <v>4.0000000000000002E-4</v>
      </c>
      <c r="J105" s="78">
        <v>6.1000000000000004E-3</v>
      </c>
      <c r="K105" s="78">
        <v>8.0000000000000004E-4</v>
      </c>
      <c r="W105" s="92"/>
    </row>
    <row r="106" spans="2:23">
      <c r="B106" t="s">
        <v>2354</v>
      </c>
      <c r="C106" t="s">
        <v>2355</v>
      </c>
      <c r="D106" t="s">
        <v>106</v>
      </c>
      <c r="E106" s="86">
        <v>44378</v>
      </c>
      <c r="F106" s="77">
        <v>48047.76</v>
      </c>
      <c r="G106" s="77">
        <v>115.07160000000009</v>
      </c>
      <c r="H106" s="77">
        <v>212.80861652901999</v>
      </c>
      <c r="I106" s="78">
        <v>0</v>
      </c>
      <c r="J106" s="78">
        <v>1.1000000000000001E-3</v>
      </c>
      <c r="K106" s="78">
        <v>2.0000000000000001E-4</v>
      </c>
      <c r="W106" s="92"/>
    </row>
    <row r="107" spans="2:23">
      <c r="B107" t="s">
        <v>2356</v>
      </c>
      <c r="C107" t="s">
        <v>2357</v>
      </c>
      <c r="D107" t="s">
        <v>106</v>
      </c>
      <c r="E107" s="86">
        <v>44852</v>
      </c>
      <c r="F107" s="77">
        <v>41808</v>
      </c>
      <c r="G107" s="77">
        <v>81.6875</v>
      </c>
      <c r="H107" s="77">
        <v>131.45070158999999</v>
      </c>
      <c r="I107" s="78">
        <v>1E-4</v>
      </c>
      <c r="J107" s="78">
        <v>6.9999999999999999E-4</v>
      </c>
      <c r="K107" s="78">
        <v>1E-4</v>
      </c>
      <c r="W107" s="92"/>
    </row>
    <row r="108" spans="2:23">
      <c r="B108" t="s">
        <v>2358</v>
      </c>
      <c r="C108" t="s">
        <v>2359</v>
      </c>
      <c r="D108" t="s">
        <v>106</v>
      </c>
      <c r="E108" s="86">
        <v>42916</v>
      </c>
      <c r="F108" s="77">
        <v>36260.300000000003</v>
      </c>
      <c r="G108" s="77">
        <v>98.89129999999993</v>
      </c>
      <c r="H108" s="77">
        <v>138.01852762546099</v>
      </c>
      <c r="I108" s="78">
        <v>3.5999999999999999E-3</v>
      </c>
      <c r="J108" s="78">
        <v>6.9999999999999999E-4</v>
      </c>
      <c r="K108" s="78">
        <v>1E-4</v>
      </c>
      <c r="W108" s="92"/>
    </row>
    <row r="109" spans="2:23">
      <c r="B109" t="s">
        <v>2360</v>
      </c>
      <c r="C109" t="s">
        <v>2361</v>
      </c>
      <c r="D109" t="s">
        <v>106</v>
      </c>
      <c r="E109" s="86">
        <v>44357</v>
      </c>
      <c r="F109" s="77">
        <v>26568.89</v>
      </c>
      <c r="G109" s="77">
        <v>98.62340000000026</v>
      </c>
      <c r="H109" s="77">
        <v>100.855896099341</v>
      </c>
      <c r="I109" s="78">
        <v>3.5000000000000001E-3</v>
      </c>
      <c r="J109" s="78">
        <v>5.0000000000000001E-4</v>
      </c>
      <c r="K109" s="78">
        <v>1E-4</v>
      </c>
      <c r="W109" s="92"/>
    </row>
    <row r="110" spans="2:23">
      <c r="B110" t="s">
        <v>2362</v>
      </c>
      <c r="C110" t="s">
        <v>2363</v>
      </c>
      <c r="D110" t="s">
        <v>106</v>
      </c>
      <c r="E110" s="86">
        <v>42916</v>
      </c>
      <c r="F110" s="77">
        <v>35802.04</v>
      </c>
      <c r="G110" s="77">
        <v>0.2092</v>
      </c>
      <c r="H110" s="77">
        <v>0.28828189270032001</v>
      </c>
      <c r="I110" s="78">
        <v>3.5000000000000001E-3</v>
      </c>
      <c r="J110" s="78">
        <v>0</v>
      </c>
      <c r="K110" s="78">
        <v>0</v>
      </c>
      <c r="W110" s="92"/>
    </row>
    <row r="111" spans="2:23">
      <c r="B111" t="s">
        <v>2364</v>
      </c>
      <c r="C111" t="s">
        <v>2365</v>
      </c>
      <c r="D111" t="s">
        <v>106</v>
      </c>
      <c r="E111" s="86">
        <v>42916</v>
      </c>
      <c r="F111" s="77">
        <v>24087.07</v>
      </c>
      <c r="G111" s="77">
        <v>100.751</v>
      </c>
      <c r="H111" s="77">
        <v>93.407393034549301</v>
      </c>
      <c r="I111" s="78">
        <v>1.6000000000000001E-3</v>
      </c>
      <c r="J111" s="78">
        <v>5.0000000000000001E-4</v>
      </c>
      <c r="K111" s="78">
        <v>1E-4</v>
      </c>
      <c r="W111" s="92"/>
    </row>
    <row r="112" spans="2:23">
      <c r="B112" t="s">
        <v>2366</v>
      </c>
      <c r="C112" t="s">
        <v>2367</v>
      </c>
      <c r="D112" t="s">
        <v>106</v>
      </c>
      <c r="E112" s="86">
        <v>44874</v>
      </c>
      <c r="F112" s="77">
        <v>136450.76999999999</v>
      </c>
      <c r="G112" s="77">
        <v>90.416300000000007</v>
      </c>
      <c r="H112" s="77">
        <v>474.86551585115802</v>
      </c>
      <c r="I112" s="78">
        <v>1.9E-3</v>
      </c>
      <c r="J112" s="78">
        <v>2.5999999999999999E-3</v>
      </c>
      <c r="K112" s="78">
        <v>2.9999999999999997E-4</v>
      </c>
    </row>
    <row r="113" spans="2:23">
      <c r="B113" t="s">
        <v>2368</v>
      </c>
      <c r="C113" t="s">
        <v>2369</v>
      </c>
      <c r="D113" t="s">
        <v>110</v>
      </c>
      <c r="E113" s="86">
        <v>43617</v>
      </c>
      <c r="F113" s="77">
        <v>222763.21</v>
      </c>
      <c r="G113" s="77">
        <v>144.85250000000016</v>
      </c>
      <c r="H113" s="77">
        <v>1309.2663045899999</v>
      </c>
      <c r="I113" s="78">
        <v>4.4999999999999997E-3</v>
      </c>
      <c r="J113" s="78">
        <v>7.1000000000000004E-3</v>
      </c>
      <c r="K113" s="78">
        <v>8.9999999999999998E-4</v>
      </c>
      <c r="W113" s="92"/>
    </row>
    <row r="114" spans="2:23">
      <c r="B114" t="s">
        <v>2370</v>
      </c>
      <c r="C114" t="s">
        <v>2371</v>
      </c>
      <c r="D114" t="s">
        <v>106</v>
      </c>
      <c r="E114" s="86">
        <v>42603</v>
      </c>
      <c r="F114" s="77">
        <v>79750.83</v>
      </c>
      <c r="G114" s="77">
        <v>25.850499999999982</v>
      </c>
      <c r="H114" s="77">
        <v>79.350939001918306</v>
      </c>
      <c r="I114" s="78">
        <v>0</v>
      </c>
      <c r="J114" s="78">
        <v>4.0000000000000002E-4</v>
      </c>
      <c r="K114" s="78">
        <v>1E-4</v>
      </c>
      <c r="W114" s="92"/>
    </row>
    <row r="115" spans="2:23">
      <c r="B115" t="s">
        <v>2372</v>
      </c>
      <c r="C115" t="s">
        <v>2373</v>
      </c>
      <c r="D115" t="s">
        <v>106</v>
      </c>
      <c r="E115" s="86">
        <v>42948</v>
      </c>
      <c r="F115" s="77">
        <v>30930.38</v>
      </c>
      <c r="G115" s="77">
        <v>112.27769999999994</v>
      </c>
      <c r="H115" s="77">
        <v>133.66776125198601</v>
      </c>
      <c r="I115" s="78">
        <v>4.0000000000000002E-4</v>
      </c>
      <c r="J115" s="78">
        <v>6.9999999999999999E-4</v>
      </c>
      <c r="K115" s="78">
        <v>1E-4</v>
      </c>
      <c r="W115" s="92"/>
    </row>
    <row r="116" spans="2:23">
      <c r="B116" t="s">
        <v>2374</v>
      </c>
      <c r="C116" t="s">
        <v>2375</v>
      </c>
      <c r="D116" t="s">
        <v>110</v>
      </c>
      <c r="E116" s="86">
        <v>43909</v>
      </c>
      <c r="F116" s="77">
        <v>671432.17</v>
      </c>
      <c r="G116" s="77">
        <v>97.807599999999894</v>
      </c>
      <c r="H116" s="77">
        <v>2664.6076866582098</v>
      </c>
      <c r="I116" s="78">
        <v>2.0000000000000001E-4</v>
      </c>
      <c r="J116" s="78">
        <v>1.43E-2</v>
      </c>
      <c r="K116" s="78">
        <v>1.9E-3</v>
      </c>
      <c r="W116" s="92"/>
    </row>
    <row r="117" spans="2:23">
      <c r="B117" t="s">
        <v>2376</v>
      </c>
      <c r="C117" t="s">
        <v>2377</v>
      </c>
      <c r="D117" t="s">
        <v>106</v>
      </c>
      <c r="E117" s="86">
        <v>42916</v>
      </c>
      <c r="F117" s="77">
        <v>498289.82</v>
      </c>
      <c r="G117" s="77">
        <v>77.658200000000065</v>
      </c>
      <c r="H117" s="77">
        <v>1489.4202213266799</v>
      </c>
      <c r="I117" s="78">
        <v>4.0000000000000001E-3</v>
      </c>
      <c r="J117" s="78">
        <v>8.0000000000000002E-3</v>
      </c>
      <c r="K117" s="78">
        <v>1.1000000000000001E-3</v>
      </c>
      <c r="W117" s="92"/>
    </row>
    <row r="118" spans="2:23">
      <c r="B118" t="s">
        <v>2378</v>
      </c>
      <c r="C118" t="s">
        <v>2379</v>
      </c>
      <c r="D118" t="s">
        <v>110</v>
      </c>
      <c r="E118" s="86">
        <v>42531</v>
      </c>
      <c r="F118" s="77">
        <v>71570.13</v>
      </c>
      <c r="G118" s="77">
        <v>43.971300000000063</v>
      </c>
      <c r="H118" s="77">
        <v>127.690809493689</v>
      </c>
      <c r="I118" s="78">
        <v>8.0000000000000004E-4</v>
      </c>
      <c r="J118" s="78">
        <v>6.9999999999999999E-4</v>
      </c>
      <c r="K118" s="78">
        <v>1E-4</v>
      </c>
      <c r="W118" s="92"/>
    </row>
    <row r="119" spans="2:23">
      <c r="B119" t="s">
        <v>2380</v>
      </c>
      <c r="C119" t="s">
        <v>2381</v>
      </c>
      <c r="D119" t="s">
        <v>110</v>
      </c>
      <c r="E119" s="86">
        <v>44440</v>
      </c>
      <c r="F119" s="77">
        <v>71029.7</v>
      </c>
      <c r="G119" s="77">
        <v>296.98029999999989</v>
      </c>
      <c r="H119" s="77">
        <v>855.90615702497303</v>
      </c>
      <c r="I119" s="78">
        <v>2.0000000000000001E-4</v>
      </c>
      <c r="J119" s="78">
        <v>4.5999999999999999E-3</v>
      </c>
      <c r="K119" s="78">
        <v>5.9999999999999995E-4</v>
      </c>
      <c r="W119" s="92"/>
    </row>
    <row r="120" spans="2:23">
      <c r="B120" t="s">
        <v>2382</v>
      </c>
      <c r="C120" t="s">
        <v>2383</v>
      </c>
      <c r="D120" t="s">
        <v>106</v>
      </c>
      <c r="E120" s="86">
        <v>43007</v>
      </c>
      <c r="F120" s="77">
        <v>468671.96</v>
      </c>
      <c r="G120" s="77">
        <v>36.408099999999983</v>
      </c>
      <c r="H120" s="77">
        <v>656.77240553885702</v>
      </c>
      <c r="I120" s="78">
        <v>3.0999999999999999E-3</v>
      </c>
      <c r="J120" s="78">
        <v>3.5000000000000001E-3</v>
      </c>
      <c r="K120" s="78">
        <v>5.0000000000000001E-4</v>
      </c>
      <c r="W120" s="92"/>
    </row>
    <row r="121" spans="2:23">
      <c r="B121" t="s">
        <v>2384</v>
      </c>
      <c r="C121" t="s">
        <v>2385</v>
      </c>
      <c r="D121" t="s">
        <v>113</v>
      </c>
      <c r="E121" s="86">
        <v>42646</v>
      </c>
      <c r="F121" s="77">
        <v>31568.63</v>
      </c>
      <c r="G121" s="77">
        <v>40.64650000000001</v>
      </c>
      <c r="H121" s="77">
        <v>60.312102469822896</v>
      </c>
      <c r="I121" s="78">
        <v>1E-4</v>
      </c>
      <c r="J121" s="78">
        <v>2.9999999999999997E-4</v>
      </c>
      <c r="K121" s="78">
        <v>0</v>
      </c>
      <c r="W121" s="92"/>
    </row>
    <row r="122" spans="2:23">
      <c r="B122" t="s">
        <v>2386</v>
      </c>
      <c r="C122" t="s">
        <v>2387</v>
      </c>
      <c r="D122" t="s">
        <v>106</v>
      </c>
      <c r="E122" s="86">
        <v>44256</v>
      </c>
      <c r="F122" s="77">
        <v>52788.05</v>
      </c>
      <c r="G122" s="77">
        <v>125.02779999999996</v>
      </c>
      <c r="H122" s="77">
        <v>254.03298993733699</v>
      </c>
      <c r="I122" s="78">
        <v>0</v>
      </c>
      <c r="J122" s="78">
        <v>1.4E-3</v>
      </c>
      <c r="K122" s="78">
        <v>2.0000000000000001E-4</v>
      </c>
      <c r="W122" s="92"/>
    </row>
    <row r="123" spans="2:23">
      <c r="B123" t="s">
        <v>2388</v>
      </c>
      <c r="C123" t="s">
        <v>2389</v>
      </c>
      <c r="D123" t="s">
        <v>106</v>
      </c>
      <c r="E123" s="86">
        <v>44406</v>
      </c>
      <c r="F123" s="77">
        <v>439400.8</v>
      </c>
      <c r="G123" s="77">
        <v>84.165999999999883</v>
      </c>
      <c r="H123" s="77">
        <v>1423.4605716354699</v>
      </c>
      <c r="I123" s="78">
        <v>0</v>
      </c>
      <c r="J123" s="78">
        <v>7.7000000000000002E-3</v>
      </c>
      <c r="K123" s="78">
        <v>1E-3</v>
      </c>
      <c r="W123" s="92"/>
    </row>
    <row r="124" spans="2:23">
      <c r="B124" t="s">
        <v>2390</v>
      </c>
      <c r="C124" t="s">
        <v>2391</v>
      </c>
      <c r="D124" t="s">
        <v>110</v>
      </c>
      <c r="E124" s="86">
        <v>44197</v>
      </c>
      <c r="F124" s="77">
        <v>323866.71000000002</v>
      </c>
      <c r="G124" s="77">
        <v>113.84929999999987</v>
      </c>
      <c r="H124" s="77">
        <v>1496.0813280525299</v>
      </c>
      <c r="I124" s="78">
        <v>0</v>
      </c>
      <c r="J124" s="78">
        <v>8.0999999999999996E-3</v>
      </c>
      <c r="K124" s="78">
        <v>1.1000000000000001E-3</v>
      </c>
      <c r="W124" s="92"/>
    </row>
    <row r="125" spans="2:23">
      <c r="B125" t="s">
        <v>2392</v>
      </c>
      <c r="C125" t="s">
        <v>2393</v>
      </c>
      <c r="D125" t="s">
        <v>106</v>
      </c>
      <c r="E125" s="86">
        <v>44085</v>
      </c>
      <c r="F125" s="77">
        <v>156667</v>
      </c>
      <c r="G125" s="77">
        <v>123.25749999999999</v>
      </c>
      <c r="H125" s="77">
        <v>743.25663214372503</v>
      </c>
      <c r="I125" s="78">
        <v>0</v>
      </c>
      <c r="J125" s="78">
        <v>4.0000000000000001E-3</v>
      </c>
      <c r="K125" s="78">
        <v>5.0000000000000001E-4</v>
      </c>
      <c r="W125" s="92"/>
    </row>
    <row r="126" spans="2:23">
      <c r="B126" t="s">
        <v>2394</v>
      </c>
      <c r="C126" t="s">
        <v>2395</v>
      </c>
      <c r="D126" t="s">
        <v>106</v>
      </c>
      <c r="E126" s="86">
        <v>42916</v>
      </c>
      <c r="F126" s="77">
        <v>30583.82</v>
      </c>
      <c r="G126" s="77">
        <v>97.768300000000025</v>
      </c>
      <c r="H126" s="77">
        <v>115.090030141992</v>
      </c>
      <c r="I126" s="78">
        <v>1.9E-3</v>
      </c>
      <c r="J126" s="78">
        <v>5.9999999999999995E-4</v>
      </c>
      <c r="K126" s="78">
        <v>1E-4</v>
      </c>
      <c r="W126" s="92"/>
    </row>
    <row r="127" spans="2:23">
      <c r="B127" t="s">
        <v>2396</v>
      </c>
      <c r="C127" t="s">
        <v>2397</v>
      </c>
      <c r="D127" t="s">
        <v>106</v>
      </c>
      <c r="E127" s="86">
        <v>44105</v>
      </c>
      <c r="F127" s="77">
        <v>376330.38</v>
      </c>
      <c r="G127" s="77">
        <v>120.13479999999971</v>
      </c>
      <c r="H127" s="77">
        <v>1740.14733125677</v>
      </c>
      <c r="I127" s="78">
        <v>1E-4</v>
      </c>
      <c r="J127" s="78">
        <v>9.4000000000000004E-3</v>
      </c>
      <c r="K127" s="78">
        <v>1.2999999999999999E-3</v>
      </c>
      <c r="W127" s="92"/>
    </row>
    <row r="128" spans="2:23">
      <c r="B128" t="s">
        <v>2398</v>
      </c>
      <c r="C128" t="s">
        <v>2399</v>
      </c>
      <c r="D128" t="s">
        <v>106</v>
      </c>
      <c r="E128" s="86">
        <v>44735</v>
      </c>
      <c r="F128" s="77">
        <v>117483.73</v>
      </c>
      <c r="G128" s="77">
        <v>98.93480000000001</v>
      </c>
      <c r="H128" s="77">
        <v>447.37809694264598</v>
      </c>
      <c r="I128" s="78">
        <v>4.0000000000000002E-4</v>
      </c>
      <c r="J128" s="78">
        <v>2.3999999999999998E-3</v>
      </c>
      <c r="K128" s="78">
        <v>2.9999999999999997E-4</v>
      </c>
      <c r="W128" s="92"/>
    </row>
    <row r="129" spans="2:23">
      <c r="B129" t="s">
        <v>2400</v>
      </c>
      <c r="C129" t="s">
        <v>2401</v>
      </c>
      <c r="D129" t="s">
        <v>113</v>
      </c>
      <c r="E129" s="86">
        <v>43738</v>
      </c>
      <c r="F129" s="77">
        <v>426523.56</v>
      </c>
      <c r="G129" s="77">
        <v>130.11769999999984</v>
      </c>
      <c r="H129" s="77">
        <v>2608.5849320754301</v>
      </c>
      <c r="I129" s="78">
        <v>2.0000000000000001E-4</v>
      </c>
      <c r="J129" s="78">
        <v>1.4E-2</v>
      </c>
      <c r="K129" s="78">
        <v>1.9E-3</v>
      </c>
      <c r="W129" s="92"/>
    </row>
    <row r="130" spans="2:23">
      <c r="B130" t="s">
        <v>2402</v>
      </c>
      <c r="C130" t="s">
        <v>2403</v>
      </c>
      <c r="D130" t="s">
        <v>106</v>
      </c>
      <c r="E130" s="86">
        <v>43917</v>
      </c>
      <c r="F130" s="77">
        <v>23928.45</v>
      </c>
      <c r="G130" s="77">
        <v>123.71570000000017</v>
      </c>
      <c r="H130" s="77">
        <v>113.94290700468601</v>
      </c>
      <c r="I130" s="78">
        <v>1E-4</v>
      </c>
      <c r="J130" s="78">
        <v>5.9999999999999995E-4</v>
      </c>
      <c r="K130" s="78">
        <v>1E-4</v>
      </c>
      <c r="W130" s="92"/>
    </row>
    <row r="131" spans="2:23">
      <c r="B131" t="s">
        <v>2404</v>
      </c>
      <c r="C131" t="s">
        <v>2405</v>
      </c>
      <c r="D131" t="s">
        <v>106</v>
      </c>
      <c r="E131" s="86">
        <v>43558</v>
      </c>
      <c r="F131" s="77">
        <v>214491.44</v>
      </c>
      <c r="G131" s="77">
        <v>103.88699999999997</v>
      </c>
      <c r="H131" s="77">
        <v>857.66775202800704</v>
      </c>
      <c r="I131" s="78">
        <v>2.0999999999999999E-3</v>
      </c>
      <c r="J131" s="78">
        <v>4.5999999999999999E-3</v>
      </c>
      <c r="K131" s="78">
        <v>5.9999999999999995E-4</v>
      </c>
      <c r="W131" s="92"/>
    </row>
    <row r="132" spans="2:23">
      <c r="B132" t="s">
        <v>2406</v>
      </c>
      <c r="C132" t="s">
        <v>2407</v>
      </c>
      <c r="D132" t="s">
        <v>106</v>
      </c>
      <c r="E132" s="86">
        <v>43766</v>
      </c>
      <c r="F132" s="77">
        <v>747970.31</v>
      </c>
      <c r="G132" s="77">
        <v>109.92710000000019</v>
      </c>
      <c r="H132" s="77">
        <v>3164.7327499088001</v>
      </c>
      <c r="I132" s="78">
        <v>4.1999999999999997E-3</v>
      </c>
      <c r="J132" s="78">
        <v>1.7000000000000001E-2</v>
      </c>
      <c r="K132" s="78">
        <v>2.3E-3</v>
      </c>
      <c r="W132" s="92"/>
    </row>
    <row r="133" spans="2:23">
      <c r="B133" t="s">
        <v>2408</v>
      </c>
      <c r="C133" t="s">
        <v>2409</v>
      </c>
      <c r="D133" t="s">
        <v>106</v>
      </c>
      <c r="E133" s="86">
        <v>43138</v>
      </c>
      <c r="F133" s="77">
        <v>123069.97</v>
      </c>
      <c r="G133" s="77">
        <v>79.448399999999893</v>
      </c>
      <c r="H133" s="77">
        <v>376.34414275305198</v>
      </c>
      <c r="I133" s="78">
        <v>1E-3</v>
      </c>
      <c r="J133" s="78">
        <v>2E-3</v>
      </c>
      <c r="K133" s="78">
        <v>2.9999999999999997E-4</v>
      </c>
    </row>
    <row r="134" spans="2:23">
      <c r="B134" t="s">
        <v>2410</v>
      </c>
      <c r="C134" t="s">
        <v>2411</v>
      </c>
      <c r="D134" t="s">
        <v>106</v>
      </c>
      <c r="E134" s="86">
        <v>43188</v>
      </c>
      <c r="F134" s="77">
        <v>99110.04</v>
      </c>
      <c r="G134" s="77">
        <v>140.83239999999998</v>
      </c>
      <c r="H134" s="77">
        <v>537.23975564792295</v>
      </c>
      <c r="I134" s="78">
        <v>6.9999999999999999E-4</v>
      </c>
      <c r="J134" s="78">
        <v>2.8999999999999998E-3</v>
      </c>
      <c r="K134" s="78">
        <v>4.0000000000000002E-4</v>
      </c>
    </row>
    <row r="135" spans="2:23">
      <c r="B135" t="s">
        <v>2412</v>
      </c>
      <c r="C135" t="s">
        <v>2413</v>
      </c>
      <c r="D135" t="s">
        <v>106</v>
      </c>
      <c r="E135" s="86">
        <v>42879</v>
      </c>
      <c r="F135" s="77">
        <v>36616.94</v>
      </c>
      <c r="G135" s="77">
        <v>201.36140000000006</v>
      </c>
      <c r="H135" s="77">
        <v>283.79594224844499</v>
      </c>
      <c r="I135" s="78">
        <v>6.9999999999999999E-4</v>
      </c>
      <c r="J135" s="78">
        <v>1.5E-3</v>
      </c>
      <c r="K135" s="78">
        <v>2.0000000000000001E-4</v>
      </c>
      <c r="W135" s="92"/>
    </row>
    <row r="136" spans="2:23">
      <c r="B136" t="s">
        <v>2414</v>
      </c>
      <c r="C136" t="s">
        <v>2415</v>
      </c>
      <c r="D136" t="s">
        <v>113</v>
      </c>
      <c r="E136" s="86">
        <v>43220</v>
      </c>
      <c r="F136" s="77">
        <v>352521.15</v>
      </c>
      <c r="G136" s="77">
        <v>92.877900000000139</v>
      </c>
      <c r="H136" s="77">
        <v>1538.94515779885</v>
      </c>
      <c r="I136" s="78">
        <v>3.5000000000000001E-3</v>
      </c>
      <c r="J136" s="78">
        <v>8.3000000000000001E-3</v>
      </c>
      <c r="K136" s="78">
        <v>1.1000000000000001E-3</v>
      </c>
      <c r="W136" s="92"/>
    </row>
    <row r="137" spans="2:23">
      <c r="B137" t="s">
        <v>2416</v>
      </c>
      <c r="C137" t="s">
        <v>2417</v>
      </c>
      <c r="D137" t="s">
        <v>110</v>
      </c>
      <c r="E137" s="86">
        <v>43847</v>
      </c>
      <c r="F137" s="77">
        <v>101336.35</v>
      </c>
      <c r="G137" s="77">
        <v>152.58290000000042</v>
      </c>
      <c r="H137" s="77">
        <v>627.37852797768903</v>
      </c>
      <c r="I137" s="78">
        <v>5.1000000000000004E-3</v>
      </c>
      <c r="J137" s="78">
        <v>3.3999999999999998E-3</v>
      </c>
      <c r="K137" s="78">
        <v>5.0000000000000001E-4</v>
      </c>
      <c r="W137" s="92"/>
    </row>
    <row r="138" spans="2:23">
      <c r="B138" t="s">
        <v>2418</v>
      </c>
      <c r="C138" t="s">
        <v>2419</v>
      </c>
      <c r="D138" t="s">
        <v>110</v>
      </c>
      <c r="E138" s="86">
        <v>43891</v>
      </c>
      <c r="F138" s="77">
        <v>30873.38</v>
      </c>
      <c r="G138" s="77">
        <v>139.03790000000029</v>
      </c>
      <c r="H138" s="77">
        <v>174.171024548714</v>
      </c>
      <c r="I138" s="78">
        <v>1E-4</v>
      </c>
      <c r="J138" s="78">
        <v>8.9999999999999998E-4</v>
      </c>
      <c r="K138" s="78">
        <v>1E-4</v>
      </c>
      <c r="W138" s="92"/>
    </row>
    <row r="139" spans="2:23">
      <c r="B139" t="s">
        <v>2420</v>
      </c>
      <c r="C139" t="s">
        <v>2421</v>
      </c>
      <c r="D139" t="s">
        <v>110</v>
      </c>
      <c r="E139" s="86">
        <v>43466</v>
      </c>
      <c r="F139" s="77">
        <v>371394.54</v>
      </c>
      <c r="G139" s="77">
        <v>142.20170000000019</v>
      </c>
      <c r="H139" s="77">
        <v>2142.8848359499898</v>
      </c>
      <c r="I139" s="78">
        <v>1E-4</v>
      </c>
      <c r="J139" s="78">
        <v>1.15E-2</v>
      </c>
      <c r="K139" s="78">
        <v>1.6000000000000001E-3</v>
      </c>
      <c r="W139" s="92"/>
    </row>
    <row r="140" spans="2:23">
      <c r="B140" t="s">
        <v>2422</v>
      </c>
      <c r="C140" t="s">
        <v>2423</v>
      </c>
      <c r="D140" t="s">
        <v>110</v>
      </c>
      <c r="E140" s="86">
        <v>43651</v>
      </c>
      <c r="F140" s="77">
        <v>536460.41</v>
      </c>
      <c r="G140" s="77">
        <v>95.48819999999985</v>
      </c>
      <c r="H140" s="77">
        <v>2078.4802992667201</v>
      </c>
      <c r="I140" s="78">
        <v>5.4000000000000003E-3</v>
      </c>
      <c r="J140" s="78">
        <v>1.12E-2</v>
      </c>
      <c r="K140" s="78">
        <v>1.5E-3</v>
      </c>
      <c r="W140" s="92"/>
    </row>
    <row r="141" spans="2:23">
      <c r="B141" t="s">
        <v>2424</v>
      </c>
      <c r="C141" t="s">
        <v>2425</v>
      </c>
      <c r="D141" t="s">
        <v>110</v>
      </c>
      <c r="E141" s="86">
        <v>42788</v>
      </c>
      <c r="F141" s="77">
        <v>228950.02</v>
      </c>
      <c r="G141" s="77">
        <v>58.000999999999998</v>
      </c>
      <c r="H141" s="77">
        <v>538.80881921406205</v>
      </c>
      <c r="I141" s="78">
        <v>2.5000000000000001E-3</v>
      </c>
      <c r="J141" s="78">
        <v>2.8999999999999998E-3</v>
      </c>
      <c r="K141" s="78">
        <v>4.0000000000000002E-4</v>
      </c>
      <c r="W141" s="92"/>
    </row>
    <row r="142" spans="2:23">
      <c r="B142" t="s">
        <v>2426</v>
      </c>
      <c r="C142" t="s">
        <v>2427</v>
      </c>
      <c r="D142" t="s">
        <v>110</v>
      </c>
      <c r="E142" s="86">
        <v>43602</v>
      </c>
      <c r="F142" s="77">
        <v>165628.9</v>
      </c>
      <c r="G142" s="77">
        <v>64.608699999999956</v>
      </c>
      <c r="H142" s="77">
        <v>434.19583050627199</v>
      </c>
      <c r="I142" s="78">
        <v>2.9999999999999997E-4</v>
      </c>
      <c r="J142" s="78">
        <v>2.3E-3</v>
      </c>
      <c r="K142" s="78">
        <v>2.9999999999999997E-4</v>
      </c>
      <c r="W142" s="92"/>
    </row>
    <row r="143" spans="2:23">
      <c r="B143" t="s">
        <v>2428</v>
      </c>
      <c r="C143" t="s">
        <v>2429</v>
      </c>
      <c r="D143" t="s">
        <v>110</v>
      </c>
      <c r="E143" s="86">
        <v>43602</v>
      </c>
      <c r="F143" s="77">
        <v>237106.49</v>
      </c>
      <c r="G143" s="77">
        <v>93.861400000000003</v>
      </c>
      <c r="H143" s="77">
        <v>903.00259360221901</v>
      </c>
      <c r="I143" s="78">
        <v>3.2000000000000002E-3</v>
      </c>
      <c r="J143" s="78">
        <v>4.8999999999999998E-3</v>
      </c>
      <c r="K143" s="78">
        <v>6.9999999999999999E-4</v>
      </c>
      <c r="W143" s="92"/>
    </row>
    <row r="144" spans="2:23">
      <c r="B144" t="s">
        <v>2430</v>
      </c>
      <c r="C144" t="s">
        <v>2431</v>
      </c>
      <c r="D144" t="s">
        <v>110</v>
      </c>
      <c r="E144" s="86">
        <v>44910</v>
      </c>
      <c r="F144" s="77">
        <v>38986.54</v>
      </c>
      <c r="G144" s="77">
        <v>100.80459999999981</v>
      </c>
      <c r="H144" s="77">
        <v>159.46066578115801</v>
      </c>
      <c r="I144" s="78">
        <v>0</v>
      </c>
      <c r="J144" s="78">
        <v>8.9999999999999998E-4</v>
      </c>
      <c r="K144" s="78">
        <v>1E-4</v>
      </c>
      <c r="W144" s="92"/>
    </row>
    <row r="145" spans="2:23">
      <c r="B145" t="s">
        <v>2432</v>
      </c>
      <c r="C145" t="s">
        <v>2433</v>
      </c>
      <c r="D145" t="s">
        <v>110</v>
      </c>
      <c r="E145" s="86">
        <v>44377</v>
      </c>
      <c r="F145" s="77">
        <v>102657.69</v>
      </c>
      <c r="G145" s="77">
        <v>100.80709999999989</v>
      </c>
      <c r="H145" s="77">
        <v>419.89541967637899</v>
      </c>
      <c r="I145" s="78">
        <v>2.0999999999999999E-3</v>
      </c>
      <c r="J145" s="78">
        <v>2.3E-3</v>
      </c>
      <c r="K145" s="78">
        <v>2.9999999999999997E-4</v>
      </c>
      <c r="W145" s="92"/>
    </row>
    <row r="146" spans="2:23">
      <c r="B146" t="s">
        <v>2434</v>
      </c>
      <c r="C146" t="s">
        <v>2435</v>
      </c>
      <c r="D146" t="s">
        <v>106</v>
      </c>
      <c r="E146" s="86">
        <v>44501</v>
      </c>
      <c r="F146" s="77">
        <v>42509</v>
      </c>
      <c r="G146" s="77">
        <v>120.4042</v>
      </c>
      <c r="H146" s="77">
        <v>197.00190968392201</v>
      </c>
      <c r="I146" s="78">
        <v>1E-4</v>
      </c>
      <c r="J146" s="78">
        <v>1.1000000000000001E-3</v>
      </c>
      <c r="K146" s="78">
        <v>1E-4</v>
      </c>
      <c r="W146" s="92"/>
    </row>
    <row r="147" spans="2:23">
      <c r="B147" t="s">
        <v>2436</v>
      </c>
      <c r="C147" t="s">
        <v>2437</v>
      </c>
      <c r="D147" t="s">
        <v>110</v>
      </c>
      <c r="E147" s="86">
        <v>44377</v>
      </c>
      <c r="F147" s="77">
        <v>561782.17000000004</v>
      </c>
      <c r="G147" s="77">
        <v>91.404399999999995</v>
      </c>
      <c r="H147" s="77">
        <v>2083.5003704351602</v>
      </c>
      <c r="I147" s="78">
        <v>3.7000000000000002E-3</v>
      </c>
      <c r="J147" s="78">
        <v>1.12E-2</v>
      </c>
      <c r="K147" s="78">
        <v>1.5E-3</v>
      </c>
      <c r="W147" s="92"/>
    </row>
    <row r="148" spans="2:23">
      <c r="B148" t="s">
        <v>2438</v>
      </c>
      <c r="C148" t="s">
        <v>2439</v>
      </c>
      <c r="D148" t="s">
        <v>110</v>
      </c>
      <c r="E148" s="86">
        <v>43465</v>
      </c>
      <c r="F148" s="77">
        <v>349050</v>
      </c>
      <c r="G148" s="77">
        <v>106.47610000000036</v>
      </c>
      <c r="H148" s="77">
        <v>1507.9894607553799</v>
      </c>
      <c r="I148" s="78">
        <v>3.5000000000000001E-3</v>
      </c>
      <c r="J148" s="78">
        <v>8.0999999999999996E-3</v>
      </c>
      <c r="K148" s="78">
        <v>1.1000000000000001E-3</v>
      </c>
      <c r="W148" s="92"/>
    </row>
    <row r="149" spans="2:23">
      <c r="B149" t="s">
        <v>2440</v>
      </c>
      <c r="C149" t="s">
        <v>2441</v>
      </c>
      <c r="D149" t="s">
        <v>106</v>
      </c>
      <c r="E149" s="86">
        <v>43973</v>
      </c>
      <c r="F149" s="77">
        <v>124430.42</v>
      </c>
      <c r="G149" s="77">
        <v>105.48899999999996</v>
      </c>
      <c r="H149" s="77">
        <v>505.22130174637601</v>
      </c>
      <c r="I149" s="78">
        <v>3.8E-3</v>
      </c>
      <c r="J149" s="78">
        <v>2.7000000000000001E-3</v>
      </c>
      <c r="K149" s="78">
        <v>4.0000000000000002E-4</v>
      </c>
      <c r="W149" s="92"/>
    </row>
    <row r="150" spans="2:23">
      <c r="B150" t="s">
        <v>2442</v>
      </c>
      <c r="C150" t="s">
        <v>2443</v>
      </c>
      <c r="D150" t="s">
        <v>106</v>
      </c>
      <c r="E150" s="86">
        <v>44012</v>
      </c>
      <c r="F150" s="77">
        <v>547724.86</v>
      </c>
      <c r="G150" s="77">
        <v>117.07180000000007</v>
      </c>
      <c r="H150" s="77">
        <v>2468.0994763478502</v>
      </c>
      <c r="I150" s="78">
        <v>2.0000000000000001E-4</v>
      </c>
      <c r="J150" s="78">
        <v>1.3299999999999999E-2</v>
      </c>
      <c r="K150" s="78">
        <v>1.8E-3</v>
      </c>
      <c r="W150" s="92"/>
    </row>
    <row r="151" spans="2:23">
      <c r="B151" t="s">
        <v>2444</v>
      </c>
      <c r="C151" t="s">
        <v>2445</v>
      </c>
      <c r="D151" t="s">
        <v>106</v>
      </c>
      <c r="E151" s="86">
        <v>44256</v>
      </c>
      <c r="F151" s="77">
        <v>37323.57</v>
      </c>
      <c r="G151" s="77">
        <v>114.93350000000031</v>
      </c>
      <c r="H151" s="77">
        <v>165.111651219582</v>
      </c>
      <c r="I151" s="78">
        <v>3.7000000000000002E-3</v>
      </c>
      <c r="J151" s="78">
        <v>8.9999999999999998E-4</v>
      </c>
      <c r="K151" s="78">
        <v>1E-4</v>
      </c>
      <c r="W151" s="92"/>
    </row>
    <row r="152" spans="2:23">
      <c r="B152" t="s">
        <v>2446</v>
      </c>
      <c r="C152" t="s">
        <v>2447</v>
      </c>
      <c r="D152" t="s">
        <v>106</v>
      </c>
      <c r="E152" s="86">
        <v>44412</v>
      </c>
      <c r="F152" s="77">
        <v>367225.68</v>
      </c>
      <c r="G152" s="77">
        <v>99.424999999999997</v>
      </c>
      <c r="H152" s="77">
        <v>1405.3242953766601</v>
      </c>
      <c r="I152" s="78">
        <v>6.9999999999999999E-4</v>
      </c>
      <c r="J152" s="78">
        <v>7.6E-3</v>
      </c>
      <c r="K152" s="78">
        <v>1E-3</v>
      </c>
      <c r="W152" s="92"/>
    </row>
    <row r="153" spans="2:23">
      <c r="B153" t="s">
        <v>2448</v>
      </c>
      <c r="C153" t="s">
        <v>2449</v>
      </c>
      <c r="D153" t="s">
        <v>106</v>
      </c>
      <c r="E153" s="86">
        <v>44377</v>
      </c>
      <c r="F153" s="77">
        <v>64707</v>
      </c>
      <c r="G153" s="77">
        <v>108.47920000000001</v>
      </c>
      <c r="H153" s="77">
        <v>270.17530474845603</v>
      </c>
      <c r="I153" s="78">
        <v>1E-4</v>
      </c>
      <c r="J153" s="78">
        <v>1.5E-3</v>
      </c>
      <c r="K153" s="78">
        <v>2.0000000000000001E-4</v>
      </c>
      <c r="W153" s="92"/>
    </row>
    <row r="154" spans="2:23">
      <c r="B154" t="s">
        <v>2450</v>
      </c>
      <c r="C154" t="s">
        <v>2451</v>
      </c>
      <c r="D154" t="s">
        <v>106</v>
      </c>
      <c r="E154" s="86">
        <v>43251</v>
      </c>
      <c r="F154" s="77">
        <v>27581.24</v>
      </c>
      <c r="G154" s="77">
        <v>148.63830000000002</v>
      </c>
      <c r="H154" s="77">
        <v>157.79470579518701</v>
      </c>
      <c r="I154" s="78">
        <v>2.9999999999999997E-4</v>
      </c>
      <c r="J154" s="78">
        <v>8.0000000000000004E-4</v>
      </c>
      <c r="K154" s="78">
        <v>1E-4</v>
      </c>
      <c r="W154" s="92"/>
    </row>
    <row r="155" spans="2:23">
      <c r="B155" t="s">
        <v>2452</v>
      </c>
      <c r="C155" t="s">
        <v>2453</v>
      </c>
      <c r="D155" t="s">
        <v>106</v>
      </c>
      <c r="E155" s="86">
        <v>42948</v>
      </c>
      <c r="F155" s="77">
        <v>157764.22</v>
      </c>
      <c r="G155" s="77">
        <v>144.01420000000002</v>
      </c>
      <c r="H155" s="77">
        <v>874.50388249975504</v>
      </c>
      <c r="I155" s="78">
        <v>2.0999999999999999E-3</v>
      </c>
      <c r="J155" s="78">
        <v>4.7000000000000002E-3</v>
      </c>
      <c r="K155" s="78">
        <v>5.9999999999999995E-4</v>
      </c>
      <c r="W155" s="92"/>
    </row>
    <row r="156" spans="2:23">
      <c r="B156" t="s">
        <v>2454</v>
      </c>
      <c r="C156" t="s">
        <v>2455</v>
      </c>
      <c r="D156" t="s">
        <v>110</v>
      </c>
      <c r="E156" s="86">
        <v>43754</v>
      </c>
      <c r="F156" s="77">
        <v>561083.4</v>
      </c>
      <c r="G156" s="77">
        <v>109.4756</v>
      </c>
      <c r="H156" s="77">
        <v>2492.3170161739999</v>
      </c>
      <c r="I156" s="78">
        <v>4.7000000000000002E-3</v>
      </c>
      <c r="J156" s="78">
        <v>1.34E-2</v>
      </c>
      <c r="K156" s="78">
        <v>1.8E-3</v>
      </c>
      <c r="W156" s="92"/>
    </row>
    <row r="157" spans="2:23">
      <c r="B157" t="s">
        <v>2456</v>
      </c>
      <c r="C157" t="s">
        <v>2457</v>
      </c>
      <c r="D157" t="s">
        <v>110</v>
      </c>
      <c r="E157" s="86">
        <v>44713</v>
      </c>
      <c r="F157" s="77">
        <v>103357.41</v>
      </c>
      <c r="G157" s="77">
        <v>107.73079999999997</v>
      </c>
      <c r="H157" s="77">
        <v>451.79355507662598</v>
      </c>
      <c r="I157" s="78">
        <v>0</v>
      </c>
      <c r="J157" s="78">
        <v>2.3999999999999998E-3</v>
      </c>
      <c r="K157" s="78">
        <v>2.9999999999999997E-4</v>
      </c>
      <c r="W157" s="92"/>
    </row>
    <row r="158" spans="2:23">
      <c r="B158" t="s">
        <v>2458</v>
      </c>
      <c r="C158" t="s">
        <v>2459</v>
      </c>
      <c r="D158" t="s">
        <v>106</v>
      </c>
      <c r="E158" s="86">
        <v>43306</v>
      </c>
      <c r="F158" s="77">
        <v>24266.57</v>
      </c>
      <c r="G158" s="77">
        <v>146.36670000000001</v>
      </c>
      <c r="H158" s="77">
        <v>136.709466014219</v>
      </c>
      <c r="I158" s="78">
        <v>4.0000000000000002E-4</v>
      </c>
      <c r="J158" s="78">
        <v>6.9999999999999999E-4</v>
      </c>
      <c r="K158" s="78">
        <v>1E-4</v>
      </c>
      <c r="W158" s="92"/>
    </row>
    <row r="159" spans="2:23">
      <c r="B159" t="s">
        <v>2460</v>
      </c>
      <c r="C159" t="s">
        <v>2461</v>
      </c>
      <c r="D159" t="s">
        <v>106</v>
      </c>
      <c r="E159" s="86">
        <v>44440</v>
      </c>
      <c r="F159" s="77">
        <v>49960.25</v>
      </c>
      <c r="G159" s="77">
        <v>75.41840000000002</v>
      </c>
      <c r="H159" s="77">
        <v>145.02732234491401</v>
      </c>
      <c r="I159" s="78">
        <v>0</v>
      </c>
      <c r="J159" s="78">
        <v>8.0000000000000004E-4</v>
      </c>
      <c r="K159" s="78">
        <v>1E-4</v>
      </c>
      <c r="W159" s="92"/>
    </row>
    <row r="160" spans="2:23">
      <c r="B160" t="s">
        <v>2462</v>
      </c>
      <c r="C160" t="s">
        <v>2463</v>
      </c>
      <c r="D160" t="s">
        <v>113</v>
      </c>
      <c r="E160" s="86">
        <v>44286</v>
      </c>
      <c r="F160" s="77">
        <v>276301.12</v>
      </c>
      <c r="G160" s="77">
        <v>100.21749999999994</v>
      </c>
      <c r="H160" s="77">
        <v>1301.5228228216799</v>
      </c>
      <c r="I160" s="78">
        <v>2.0999999999999999E-3</v>
      </c>
      <c r="J160" s="78">
        <v>7.0000000000000001E-3</v>
      </c>
      <c r="K160" s="78">
        <v>8.9999999999999998E-4</v>
      </c>
      <c r="W160" s="92"/>
    </row>
    <row r="161" spans="2:23">
      <c r="B161" t="s">
        <v>2464</v>
      </c>
      <c r="C161" t="s">
        <v>2465</v>
      </c>
      <c r="D161" t="s">
        <v>106</v>
      </c>
      <c r="E161" s="86">
        <v>43516</v>
      </c>
      <c r="F161" s="77">
        <v>343341.91</v>
      </c>
      <c r="G161" s="77">
        <v>81.414699999999712</v>
      </c>
      <c r="H161" s="77">
        <v>1075.9139953169599</v>
      </c>
      <c r="I161" s="78">
        <v>1E-4</v>
      </c>
      <c r="J161" s="78">
        <v>5.7999999999999996E-3</v>
      </c>
      <c r="K161" s="78">
        <v>8.0000000000000004E-4</v>
      </c>
      <c r="W161" s="92"/>
    </row>
    <row r="162" spans="2:23">
      <c r="B162" t="s">
        <v>2466</v>
      </c>
      <c r="C162" t="s">
        <v>2467</v>
      </c>
      <c r="D162" t="s">
        <v>106</v>
      </c>
      <c r="E162" s="86">
        <v>43244</v>
      </c>
      <c r="F162" s="77">
        <v>139973.62</v>
      </c>
      <c r="G162" s="77">
        <v>174.14150000000009</v>
      </c>
      <c r="H162" s="77">
        <v>938.20206950688305</v>
      </c>
      <c r="I162" s="78">
        <v>2.8999999999999998E-3</v>
      </c>
      <c r="J162" s="78">
        <v>5.1000000000000004E-3</v>
      </c>
      <c r="K162" s="78">
        <v>6.9999999999999999E-4</v>
      </c>
      <c r="W162" s="92"/>
    </row>
    <row r="163" spans="2:23">
      <c r="B163" t="s">
        <v>2468</v>
      </c>
      <c r="C163" t="s">
        <v>2469</v>
      </c>
      <c r="D163" t="s">
        <v>106</v>
      </c>
      <c r="E163" s="86">
        <v>42649</v>
      </c>
      <c r="F163" s="77">
        <v>32533.25</v>
      </c>
      <c r="G163" s="77">
        <v>274.30449999999979</v>
      </c>
      <c r="H163" s="77">
        <v>343.48540950431601</v>
      </c>
      <c r="I163" s="78">
        <v>6.9999999999999999E-4</v>
      </c>
      <c r="J163" s="78">
        <v>1.8E-3</v>
      </c>
      <c r="K163" s="78">
        <v>2.0000000000000001E-4</v>
      </c>
      <c r="W163" s="92"/>
    </row>
    <row r="164" spans="2:23">
      <c r="B164" t="s">
        <v>2470</v>
      </c>
      <c r="C164" t="s">
        <v>2471</v>
      </c>
      <c r="D164" t="s">
        <v>110</v>
      </c>
      <c r="E164" s="86">
        <v>42947</v>
      </c>
      <c r="F164" s="77">
        <v>379518.19</v>
      </c>
      <c r="G164" s="77">
        <v>67.285799999999767</v>
      </c>
      <c r="H164" s="77">
        <v>1036.13070753958</v>
      </c>
      <c r="I164" s="78">
        <v>2.9999999999999997E-4</v>
      </c>
      <c r="J164" s="78">
        <v>5.5999999999999999E-3</v>
      </c>
      <c r="K164" s="78">
        <v>8.0000000000000004E-4</v>
      </c>
      <c r="W164" s="92"/>
    </row>
    <row r="165" spans="2:23">
      <c r="B165" t="s">
        <v>2472</v>
      </c>
      <c r="C165" t="s">
        <v>2473</v>
      </c>
      <c r="D165" t="s">
        <v>106</v>
      </c>
      <c r="E165" s="86">
        <v>44228</v>
      </c>
      <c r="F165" s="77">
        <v>275880</v>
      </c>
      <c r="G165" s="77">
        <v>112.9675</v>
      </c>
      <c r="H165" s="77">
        <v>1199.5590904109999</v>
      </c>
      <c r="I165" s="78">
        <v>0</v>
      </c>
      <c r="J165" s="78">
        <v>6.4999999999999997E-3</v>
      </c>
      <c r="K165" s="78">
        <v>8.9999999999999998E-4</v>
      </c>
      <c r="W165" s="92"/>
    </row>
    <row r="166" spans="2:23">
      <c r="B166" t="s">
        <v>2474</v>
      </c>
      <c r="C166" t="s">
        <v>2475</v>
      </c>
      <c r="D166" t="s">
        <v>106</v>
      </c>
      <c r="E166" s="86">
        <v>43454</v>
      </c>
      <c r="F166" s="77">
        <v>544479.64</v>
      </c>
      <c r="G166" s="77">
        <v>133.69300000000038</v>
      </c>
      <c r="H166" s="77">
        <v>2801.8070544899201</v>
      </c>
      <c r="I166" s="78">
        <v>0</v>
      </c>
      <c r="J166" s="78">
        <v>1.5100000000000001E-2</v>
      </c>
      <c r="K166" s="78">
        <v>2E-3</v>
      </c>
      <c r="W166" s="92"/>
    </row>
    <row r="167" spans="2:23">
      <c r="B167" t="s">
        <v>2476</v>
      </c>
      <c r="C167" t="s">
        <v>2477</v>
      </c>
      <c r="D167" t="s">
        <v>106</v>
      </c>
      <c r="E167" s="86">
        <v>42423</v>
      </c>
      <c r="F167" s="77">
        <v>62967.96</v>
      </c>
      <c r="G167" s="77">
        <v>103.15890000000019</v>
      </c>
      <c r="H167" s="77">
        <v>250.01970426560601</v>
      </c>
      <c r="I167" s="78">
        <v>0</v>
      </c>
      <c r="J167" s="78">
        <v>1.2999999999999999E-3</v>
      </c>
      <c r="K167" s="78">
        <v>2.0000000000000001E-4</v>
      </c>
      <c r="W167" s="92"/>
    </row>
    <row r="168" spans="2:23">
      <c r="B168" t="s">
        <v>2478</v>
      </c>
      <c r="C168" t="s">
        <v>2479</v>
      </c>
      <c r="D168" t="s">
        <v>106</v>
      </c>
      <c r="E168" s="86">
        <v>42985</v>
      </c>
      <c r="F168" s="77">
        <v>267640.08</v>
      </c>
      <c r="G168" s="77">
        <v>102.87339999999996</v>
      </c>
      <c r="H168" s="77">
        <v>1059.7469022760099</v>
      </c>
      <c r="I168" s="78">
        <v>3.5999999999999999E-3</v>
      </c>
      <c r="J168" s="78">
        <v>5.7000000000000002E-3</v>
      </c>
      <c r="K168" s="78">
        <v>8.0000000000000004E-4</v>
      </c>
      <c r="W168" s="92"/>
    </row>
    <row r="169" spans="2:23">
      <c r="B169" t="s">
        <v>2480</v>
      </c>
      <c r="C169" t="s">
        <v>2481</v>
      </c>
      <c r="D169" t="s">
        <v>110</v>
      </c>
      <c r="E169" s="86">
        <v>43922</v>
      </c>
      <c r="F169" s="77">
        <v>166614.42000000001</v>
      </c>
      <c r="G169" s="77">
        <v>156.39359999999934</v>
      </c>
      <c r="H169" s="77">
        <v>1057.2801798780099</v>
      </c>
      <c r="I169" s="78">
        <v>1E-4</v>
      </c>
      <c r="J169" s="78">
        <v>5.7000000000000002E-3</v>
      </c>
      <c r="K169" s="78">
        <v>8.0000000000000004E-4</v>
      </c>
      <c r="W169" s="92"/>
    </row>
    <row r="170" spans="2:23">
      <c r="B170" t="s">
        <v>2482</v>
      </c>
      <c r="C170" t="s">
        <v>2483</v>
      </c>
      <c r="D170" t="s">
        <v>106</v>
      </c>
      <c r="E170" s="86">
        <v>44518</v>
      </c>
      <c r="F170" s="77">
        <v>83610.850000000006</v>
      </c>
      <c r="G170" s="77">
        <v>93.252199999999903</v>
      </c>
      <c r="H170" s="77">
        <v>300.10251573818101</v>
      </c>
      <c r="I170" s="78">
        <v>3.0999999999999999E-3</v>
      </c>
      <c r="J170" s="78">
        <v>1.6000000000000001E-3</v>
      </c>
      <c r="K170" s="78">
        <v>2.0000000000000001E-4</v>
      </c>
    </row>
    <row r="171" spans="2:23">
      <c r="B171" t="s">
        <v>2484</v>
      </c>
      <c r="C171" t="s">
        <v>2485</v>
      </c>
      <c r="D171" t="s">
        <v>106</v>
      </c>
      <c r="E171" s="86">
        <v>43885</v>
      </c>
      <c r="F171" s="77">
        <v>225234.79</v>
      </c>
      <c r="G171" s="77">
        <v>107.26789999999994</v>
      </c>
      <c r="H171" s="77">
        <v>929.93621818497604</v>
      </c>
      <c r="I171" s="78">
        <v>2.0000000000000001E-4</v>
      </c>
      <c r="J171" s="78">
        <v>5.0000000000000001E-3</v>
      </c>
      <c r="K171" s="78">
        <v>6.9999999999999999E-4</v>
      </c>
      <c r="W171" s="92"/>
    </row>
    <row r="172" spans="2:23">
      <c r="B172" t="s">
        <v>2486</v>
      </c>
      <c r="C172" t="s">
        <v>2487</v>
      </c>
      <c r="D172" t="s">
        <v>106</v>
      </c>
      <c r="E172" s="86">
        <v>43944</v>
      </c>
      <c r="F172" s="77">
        <v>72244.98</v>
      </c>
      <c r="G172" s="77">
        <v>126.57480000000001</v>
      </c>
      <c r="H172" s="77">
        <v>351.967720999459</v>
      </c>
      <c r="I172" s="78">
        <v>0</v>
      </c>
      <c r="J172" s="78">
        <v>1.9E-3</v>
      </c>
      <c r="K172" s="78">
        <v>2.9999999999999997E-4</v>
      </c>
    </row>
    <row r="173" spans="2:23">
      <c r="B173" t="s">
        <v>2488</v>
      </c>
      <c r="C173" t="s">
        <v>2489</v>
      </c>
      <c r="D173" t="s">
        <v>106</v>
      </c>
      <c r="E173" s="86">
        <v>44194</v>
      </c>
      <c r="F173" s="77">
        <v>73670.039999999994</v>
      </c>
      <c r="G173" s="77">
        <v>157.66659999999999</v>
      </c>
      <c r="H173" s="77">
        <v>447.073079006277</v>
      </c>
      <c r="I173" s="78">
        <v>2.9999999999999997E-4</v>
      </c>
      <c r="J173" s="78">
        <v>2.3999999999999998E-3</v>
      </c>
      <c r="K173" s="78">
        <v>2.9999999999999997E-4</v>
      </c>
    </row>
    <row r="174" spans="2:23">
      <c r="B174" t="s">
        <v>2490</v>
      </c>
      <c r="C174" t="s">
        <v>2491</v>
      </c>
      <c r="D174" t="s">
        <v>106</v>
      </c>
      <c r="E174" s="86">
        <v>43321</v>
      </c>
      <c r="F174" s="77">
        <v>194408.6</v>
      </c>
      <c r="G174" s="77">
        <v>162.12290000000004</v>
      </c>
      <c r="H174" s="77">
        <v>1213.13113079202</v>
      </c>
      <c r="I174" s="78">
        <v>3.2000000000000002E-3</v>
      </c>
      <c r="J174" s="78">
        <v>6.4999999999999997E-3</v>
      </c>
      <c r="K174" s="78">
        <v>8.9999999999999998E-4</v>
      </c>
      <c r="W174" s="92"/>
    </row>
    <row r="175" spans="2:23">
      <c r="B175" t="s">
        <v>2492</v>
      </c>
      <c r="C175" t="s">
        <v>2493</v>
      </c>
      <c r="D175" t="s">
        <v>106</v>
      </c>
      <c r="E175" s="86">
        <v>44197</v>
      </c>
      <c r="F175" s="77">
        <v>253739</v>
      </c>
      <c r="G175" s="77">
        <v>100.0003</v>
      </c>
      <c r="H175" s="77">
        <v>976.64434092423301</v>
      </c>
      <c r="I175" s="78">
        <v>8.0000000000000004E-4</v>
      </c>
      <c r="J175" s="78">
        <v>5.3E-3</v>
      </c>
      <c r="K175" s="78">
        <v>6.9999999999999999E-4</v>
      </c>
      <c r="W175" s="92"/>
    </row>
    <row r="176" spans="2:23">
      <c r="B176" t="s">
        <v>2494</v>
      </c>
      <c r="C176" t="s">
        <v>2495</v>
      </c>
      <c r="D176" t="s">
        <v>106</v>
      </c>
      <c r="E176" s="86">
        <v>43621</v>
      </c>
      <c r="F176" s="77">
        <v>186160</v>
      </c>
      <c r="G176" s="77">
        <v>91.712100000000007</v>
      </c>
      <c r="H176" s="77">
        <v>657.14456339063997</v>
      </c>
      <c r="I176" s="78">
        <v>2.8E-3</v>
      </c>
      <c r="J176" s="78">
        <v>3.5000000000000001E-3</v>
      </c>
      <c r="K176" s="78">
        <v>5.0000000000000001E-4</v>
      </c>
      <c r="W176" s="92"/>
    </row>
    <row r="177" spans="2:23">
      <c r="B177" t="s">
        <v>2496</v>
      </c>
      <c r="C177" t="s">
        <v>2497</v>
      </c>
      <c r="D177" t="s">
        <v>106</v>
      </c>
      <c r="E177" s="86">
        <v>42705</v>
      </c>
      <c r="F177" s="77">
        <v>41192.519999999997</v>
      </c>
      <c r="G177" s="77">
        <v>97.419600000000003</v>
      </c>
      <c r="H177" s="77">
        <v>154.45878503537801</v>
      </c>
      <c r="I177" s="78">
        <v>8.9999999999999998E-4</v>
      </c>
      <c r="J177" s="78">
        <v>8.0000000000000004E-4</v>
      </c>
      <c r="K177" s="78">
        <v>1E-4</v>
      </c>
      <c r="W177" s="92"/>
    </row>
    <row r="178" spans="2:23">
      <c r="B178" t="s">
        <v>2498</v>
      </c>
      <c r="C178" t="s">
        <v>2499</v>
      </c>
      <c r="D178" t="s">
        <v>110</v>
      </c>
      <c r="E178" s="86">
        <v>43221</v>
      </c>
      <c r="F178" s="77">
        <v>340506.98</v>
      </c>
      <c r="G178" s="77">
        <v>92.749899999999741</v>
      </c>
      <c r="H178" s="77">
        <v>1281.4391770700499</v>
      </c>
      <c r="I178" s="78">
        <v>3.0999999999999999E-3</v>
      </c>
      <c r="J178" s="78">
        <v>6.8999999999999999E-3</v>
      </c>
      <c r="K178" s="78">
        <v>8.9999999999999998E-4</v>
      </c>
      <c r="W178" s="92"/>
    </row>
    <row r="179" spans="2:23">
      <c r="B179" t="s">
        <v>2500</v>
      </c>
      <c r="C179" t="s">
        <v>2501</v>
      </c>
      <c r="D179" t="s">
        <v>110</v>
      </c>
      <c r="E179" s="86">
        <v>44075</v>
      </c>
      <c r="F179" s="77">
        <v>809405.6</v>
      </c>
      <c r="G179" s="77">
        <v>101.91790000000006</v>
      </c>
      <c r="H179" s="77">
        <v>3347.1501884347399</v>
      </c>
      <c r="I179" s="78">
        <v>1E-4</v>
      </c>
      <c r="J179" s="78">
        <v>1.7999999999999999E-2</v>
      </c>
      <c r="K179" s="78">
        <v>2.3999999999999998E-3</v>
      </c>
      <c r="W179" s="92"/>
    </row>
    <row r="180" spans="2:23">
      <c r="B180" t="s">
        <v>2502</v>
      </c>
      <c r="C180" t="s">
        <v>2503</v>
      </c>
      <c r="D180" t="s">
        <v>106</v>
      </c>
      <c r="E180" s="86">
        <v>44160</v>
      </c>
      <c r="F180" s="77">
        <v>370243.15</v>
      </c>
      <c r="G180" s="77">
        <v>99.089299999999682</v>
      </c>
      <c r="H180" s="77">
        <v>1412.08780934122</v>
      </c>
      <c r="I180" s="78">
        <v>1E-4</v>
      </c>
      <c r="J180" s="78">
        <v>7.6E-3</v>
      </c>
      <c r="K180" s="78">
        <v>1E-3</v>
      </c>
      <c r="W180" s="92"/>
    </row>
    <row r="181" spans="2:23">
      <c r="B181" t="s">
        <v>2504</v>
      </c>
      <c r="C181" t="s">
        <v>2505</v>
      </c>
      <c r="D181" t="s">
        <v>110</v>
      </c>
      <c r="E181" s="86">
        <v>44773</v>
      </c>
      <c r="F181" s="77">
        <v>230809.04</v>
      </c>
      <c r="G181" s="77">
        <v>107.48050000000011</v>
      </c>
      <c r="H181" s="77">
        <v>1006.56313678744</v>
      </c>
      <c r="I181" s="78">
        <v>1.8E-3</v>
      </c>
      <c r="J181" s="78">
        <v>5.4000000000000003E-3</v>
      </c>
      <c r="K181" s="78">
        <v>6.9999999999999999E-4</v>
      </c>
    </row>
    <row r="182" spans="2:23">
      <c r="B182" t="s">
        <v>2506</v>
      </c>
      <c r="C182" t="s">
        <v>2507</v>
      </c>
      <c r="D182" t="s">
        <v>106</v>
      </c>
      <c r="E182" s="86">
        <v>42787</v>
      </c>
      <c r="F182" s="77">
        <v>30629.54</v>
      </c>
      <c r="G182" s="77">
        <v>63.126199999999997</v>
      </c>
      <c r="H182" s="77">
        <v>74.421433751318602</v>
      </c>
      <c r="I182" s="78">
        <v>2.9999999999999997E-4</v>
      </c>
      <c r="J182" s="78">
        <v>4.0000000000000002E-4</v>
      </c>
      <c r="K182" s="78">
        <v>1E-4</v>
      </c>
      <c r="W182" s="92"/>
    </row>
    <row r="183" spans="2:23">
      <c r="B183" t="s">
        <v>2508</v>
      </c>
      <c r="C183" t="s">
        <v>2509</v>
      </c>
      <c r="D183" t="s">
        <v>113</v>
      </c>
      <c r="E183" s="86">
        <v>44644</v>
      </c>
      <c r="F183" s="77">
        <v>431817.98</v>
      </c>
      <c r="G183" s="77">
        <v>104.95999999999988</v>
      </c>
      <c r="H183" s="77">
        <v>2130.3458843431399</v>
      </c>
      <c r="I183" s="78">
        <v>5.0000000000000001E-4</v>
      </c>
      <c r="J183" s="78">
        <v>1.15E-2</v>
      </c>
      <c r="K183" s="78">
        <v>1.5E-3</v>
      </c>
      <c r="W183" s="92"/>
    </row>
    <row r="184" spans="2:23">
      <c r="B184" t="s">
        <v>2510</v>
      </c>
      <c r="C184" t="s">
        <v>2511</v>
      </c>
      <c r="D184" t="s">
        <v>106</v>
      </c>
      <c r="E184" s="86">
        <v>43356</v>
      </c>
      <c r="F184" s="77">
        <v>522424.81</v>
      </c>
      <c r="G184" s="77">
        <v>53.740699999999904</v>
      </c>
      <c r="H184" s="77">
        <v>1080.6250322406599</v>
      </c>
      <c r="I184" s="78">
        <v>3.5000000000000001E-3</v>
      </c>
      <c r="J184" s="78">
        <v>5.7999999999999996E-3</v>
      </c>
      <c r="K184" s="78">
        <v>8.0000000000000004E-4</v>
      </c>
      <c r="W184" s="92"/>
    </row>
    <row r="185" spans="2:23">
      <c r="B185" t="s">
        <v>2512</v>
      </c>
      <c r="C185" t="s">
        <v>2513</v>
      </c>
      <c r="D185" t="s">
        <v>106</v>
      </c>
      <c r="E185" s="86">
        <v>44257</v>
      </c>
      <c r="F185" s="77">
        <v>42295.93</v>
      </c>
      <c r="G185" s="77">
        <v>100.59700000000007</v>
      </c>
      <c r="H185" s="77">
        <v>163.76893286638301</v>
      </c>
      <c r="I185" s="78">
        <v>2.8E-3</v>
      </c>
      <c r="J185" s="78">
        <v>8.9999999999999998E-4</v>
      </c>
      <c r="K185" s="78">
        <v>1E-4</v>
      </c>
    </row>
    <row r="186" spans="2:23">
      <c r="B186" t="s">
        <v>2514</v>
      </c>
      <c r="C186" t="s">
        <v>2515</v>
      </c>
      <c r="D186" t="s">
        <v>106</v>
      </c>
      <c r="E186" s="86">
        <v>37987</v>
      </c>
      <c r="F186" s="77">
        <v>1774212.01</v>
      </c>
      <c r="G186" s="77">
        <v>132.08719999999997</v>
      </c>
      <c r="H186" s="77">
        <v>9020.1583124138997</v>
      </c>
      <c r="I186" s="78">
        <v>1E-4</v>
      </c>
      <c r="J186" s="78">
        <v>4.8599999999999997E-2</v>
      </c>
      <c r="K186" s="78">
        <v>6.4999999999999997E-3</v>
      </c>
      <c r="W186" s="92"/>
    </row>
    <row r="187" spans="2:23">
      <c r="B187" t="s">
        <v>2516</v>
      </c>
      <c r="C187" t="s">
        <v>2517</v>
      </c>
      <c r="D187" t="s">
        <v>106</v>
      </c>
      <c r="E187" s="86">
        <v>44264</v>
      </c>
      <c r="F187" s="77">
        <v>118686.08</v>
      </c>
      <c r="G187" s="77">
        <v>102.09459999999993</v>
      </c>
      <c r="H187" s="77">
        <v>466.39133065333601</v>
      </c>
      <c r="I187" s="78">
        <v>1.1000000000000001E-3</v>
      </c>
      <c r="J187" s="78">
        <v>2.5000000000000001E-3</v>
      </c>
      <c r="K187" s="78">
        <v>2.9999999999999997E-4</v>
      </c>
      <c r="W187" s="92"/>
    </row>
    <row r="188" spans="2:23">
      <c r="B188" t="s">
        <v>2518</v>
      </c>
      <c r="C188" t="s">
        <v>2519</v>
      </c>
      <c r="D188" t="s">
        <v>110</v>
      </c>
      <c r="E188" s="86">
        <v>43860</v>
      </c>
      <c r="F188" s="77">
        <v>733571.04</v>
      </c>
      <c r="G188" s="77">
        <v>93.243599999999901</v>
      </c>
      <c r="H188" s="77">
        <v>2775.3626476733298</v>
      </c>
      <c r="I188" s="78">
        <v>2.0000000000000001E-4</v>
      </c>
      <c r="J188" s="78">
        <v>1.49E-2</v>
      </c>
      <c r="K188" s="78">
        <v>2E-3</v>
      </c>
      <c r="W188" s="92"/>
    </row>
    <row r="189" spans="2:23">
      <c r="B189" t="s">
        <v>2520</v>
      </c>
      <c r="C189" t="s">
        <v>2521</v>
      </c>
      <c r="D189" t="s">
        <v>110</v>
      </c>
      <c r="E189" s="86">
        <v>44651</v>
      </c>
      <c r="F189" s="77">
        <v>134576.17000000001</v>
      </c>
      <c r="G189" s="77">
        <v>104.43269999999993</v>
      </c>
      <c r="H189" s="77">
        <v>570.24724940389603</v>
      </c>
      <c r="I189" s="78">
        <v>2.9999999999999997E-4</v>
      </c>
      <c r="J189" s="78">
        <v>3.0999999999999999E-3</v>
      </c>
      <c r="K189" s="78">
        <v>4.0000000000000002E-4</v>
      </c>
      <c r="W189" s="92"/>
    </row>
    <row r="190" spans="2:23">
      <c r="B190" t="s">
        <v>2522</v>
      </c>
      <c r="C190" t="s">
        <v>2523</v>
      </c>
      <c r="D190" t="s">
        <v>106</v>
      </c>
      <c r="E190" s="86">
        <v>44055</v>
      </c>
      <c r="F190" s="77">
        <v>166314.60999999999</v>
      </c>
      <c r="G190" s="77">
        <v>1E-4</v>
      </c>
      <c r="H190" s="77">
        <v>6.4014493388999999E-4</v>
      </c>
      <c r="I190" s="78">
        <v>0</v>
      </c>
      <c r="J190" s="78">
        <v>0</v>
      </c>
      <c r="K190" s="78">
        <v>0</v>
      </c>
      <c r="W190" s="92"/>
    </row>
    <row r="191" spans="2:23">
      <c r="B191" t="s">
        <v>2524</v>
      </c>
      <c r="C191" t="s">
        <v>2525</v>
      </c>
      <c r="D191" t="s">
        <v>106</v>
      </c>
      <c r="E191" s="86">
        <v>43922</v>
      </c>
      <c r="F191" s="77">
        <v>622318.25</v>
      </c>
      <c r="G191" s="77">
        <v>68.170800000000142</v>
      </c>
      <c r="H191" s="77">
        <v>1632.8971795187799</v>
      </c>
      <c r="I191" s="78">
        <v>2.0000000000000001E-4</v>
      </c>
      <c r="J191" s="78">
        <v>8.8000000000000005E-3</v>
      </c>
      <c r="K191" s="78">
        <v>1.1999999999999999E-3</v>
      </c>
      <c r="W191" s="92"/>
    </row>
    <row r="192" spans="2:23">
      <c r="B192" t="s">
        <v>2526</v>
      </c>
      <c r="C192" t="s">
        <v>2527</v>
      </c>
      <c r="D192" t="s">
        <v>106</v>
      </c>
      <c r="E192" s="86">
        <v>44848</v>
      </c>
      <c r="F192" s="77">
        <v>91571.95</v>
      </c>
      <c r="G192" s="77">
        <v>105.35160000000006</v>
      </c>
      <c r="H192" s="77">
        <v>371.32270821889398</v>
      </c>
      <c r="I192" s="78">
        <v>2.0000000000000001E-4</v>
      </c>
      <c r="J192" s="78">
        <v>2E-3</v>
      </c>
      <c r="K192" s="78">
        <v>2.9999999999999997E-4</v>
      </c>
      <c r="W192" s="92"/>
    </row>
    <row r="193" spans="2:23">
      <c r="B193" t="s">
        <v>2528</v>
      </c>
      <c r="C193" t="s">
        <v>2529</v>
      </c>
      <c r="D193" t="s">
        <v>106</v>
      </c>
      <c r="E193" s="86">
        <v>44544</v>
      </c>
      <c r="F193" s="77">
        <v>97667.18</v>
      </c>
      <c r="G193" s="77">
        <v>112.6778</v>
      </c>
      <c r="H193" s="77">
        <v>423.57948529250802</v>
      </c>
      <c r="I193" s="78">
        <v>2.0000000000000001E-4</v>
      </c>
      <c r="J193" s="78">
        <v>2.3E-3</v>
      </c>
      <c r="K193" s="78">
        <v>2.9999999999999997E-4</v>
      </c>
      <c r="W193" s="92"/>
    </row>
    <row r="194" spans="2:23">
      <c r="B194" t="s">
        <v>2530</v>
      </c>
      <c r="C194" t="s">
        <v>2531</v>
      </c>
      <c r="D194" t="s">
        <v>106</v>
      </c>
      <c r="E194" s="86">
        <v>45014</v>
      </c>
      <c r="F194" s="77">
        <v>51559.96</v>
      </c>
      <c r="G194" s="77">
        <v>104.86869999999976</v>
      </c>
      <c r="H194" s="77">
        <v>208.11642986442899</v>
      </c>
      <c r="I194" s="78">
        <v>2.0000000000000001E-4</v>
      </c>
      <c r="J194" s="78">
        <v>1.1000000000000001E-3</v>
      </c>
      <c r="K194" s="78">
        <v>2.0000000000000001E-4</v>
      </c>
      <c r="W194" s="92"/>
    </row>
    <row r="195" spans="2:23">
      <c r="B195" t="s">
        <v>2532</v>
      </c>
      <c r="C195" t="s">
        <v>2533</v>
      </c>
      <c r="D195" t="s">
        <v>106</v>
      </c>
      <c r="E195" s="86">
        <v>44621</v>
      </c>
      <c r="F195" s="77">
        <v>16488.97</v>
      </c>
      <c r="G195" s="77">
        <v>89.819300000000013</v>
      </c>
      <c r="H195" s="77">
        <v>57.0047578327273</v>
      </c>
      <c r="I195" s="78">
        <v>1E-4</v>
      </c>
      <c r="J195" s="78">
        <v>2.9999999999999997E-4</v>
      </c>
      <c r="K195" s="78">
        <v>0</v>
      </c>
      <c r="W195" s="92"/>
    </row>
    <row r="196" spans="2:23">
      <c r="B196" t="s">
        <v>2534</v>
      </c>
      <c r="C196" t="s">
        <v>2535</v>
      </c>
      <c r="D196" t="s">
        <v>106</v>
      </c>
      <c r="E196" s="86">
        <v>44980</v>
      </c>
      <c r="F196" s="77">
        <v>387471.94</v>
      </c>
      <c r="G196" s="77">
        <v>99.556600000000273</v>
      </c>
      <c r="H196" s="77">
        <v>1484.76672037004</v>
      </c>
      <c r="I196" s="78">
        <v>5.0000000000000001E-4</v>
      </c>
      <c r="J196" s="78">
        <v>8.0000000000000002E-3</v>
      </c>
      <c r="K196" s="78">
        <v>1.1000000000000001E-3</v>
      </c>
      <c r="W196" s="92"/>
    </row>
    <row r="197" spans="2:23">
      <c r="B197" t="s">
        <v>2536</v>
      </c>
      <c r="C197" t="s">
        <v>2537</v>
      </c>
      <c r="D197" t="s">
        <v>106</v>
      </c>
      <c r="E197" s="86">
        <v>44893</v>
      </c>
      <c r="F197" s="77">
        <v>3366.39</v>
      </c>
      <c r="G197" s="77">
        <v>100</v>
      </c>
      <c r="H197" s="77">
        <v>12.957235109999999</v>
      </c>
      <c r="I197" s="78">
        <v>0</v>
      </c>
      <c r="J197" s="78">
        <v>1E-4</v>
      </c>
      <c r="K197" s="78">
        <v>0</v>
      </c>
      <c r="W197" s="92"/>
    </row>
    <row r="198" spans="2:23">
      <c r="B198" t="s">
        <v>2538</v>
      </c>
      <c r="C198" t="s">
        <v>2539</v>
      </c>
      <c r="D198" t="s">
        <v>106</v>
      </c>
      <c r="E198" s="86">
        <v>44959</v>
      </c>
      <c r="F198" s="77">
        <v>290039.08</v>
      </c>
      <c r="G198" s="77">
        <v>100</v>
      </c>
      <c r="H198" s="77">
        <v>1116.36041892</v>
      </c>
      <c r="I198" s="78">
        <v>1E-4</v>
      </c>
      <c r="J198" s="78">
        <v>6.0000000000000001E-3</v>
      </c>
      <c r="K198" s="78">
        <v>8.0000000000000004E-4</v>
      </c>
      <c r="W198" s="92"/>
    </row>
    <row r="199" spans="2:23">
      <c r="B199" t="s">
        <v>2540</v>
      </c>
      <c r="C199" t="s">
        <v>2541</v>
      </c>
      <c r="D199" t="s">
        <v>110</v>
      </c>
      <c r="E199" s="86">
        <v>44440</v>
      </c>
      <c r="F199" s="77">
        <v>704862</v>
      </c>
      <c r="G199" s="77">
        <v>117.5904</v>
      </c>
      <c r="H199" s="77">
        <v>3363.0590585937598</v>
      </c>
      <c r="I199" s="78">
        <v>1.1999999999999999E-3</v>
      </c>
      <c r="J199" s="78">
        <v>1.8100000000000002E-2</v>
      </c>
      <c r="K199" s="78">
        <v>2.3999999999999998E-3</v>
      </c>
      <c r="W199" s="92"/>
    </row>
    <row r="200" spans="2:23">
      <c r="B200" t="s">
        <v>2542</v>
      </c>
      <c r="C200" t="s">
        <v>2543</v>
      </c>
      <c r="D200" t="s">
        <v>106</v>
      </c>
      <c r="E200" s="86">
        <v>44896</v>
      </c>
      <c r="F200" s="77">
        <v>0.93</v>
      </c>
      <c r="G200" s="77">
        <v>140167.92249999999</v>
      </c>
      <c r="H200" s="77">
        <v>5.0174089034332496</v>
      </c>
      <c r="I200" s="78">
        <v>0</v>
      </c>
      <c r="J200" s="78">
        <v>0</v>
      </c>
      <c r="K200" s="78">
        <v>0</v>
      </c>
      <c r="W200" s="92"/>
    </row>
    <row r="201" spans="2:23">
      <c r="B201" t="s">
        <v>2544</v>
      </c>
      <c r="C201" t="s">
        <v>2545</v>
      </c>
      <c r="D201" t="s">
        <v>113</v>
      </c>
      <c r="E201" s="86">
        <v>45146</v>
      </c>
      <c r="F201" s="77">
        <v>85721.78</v>
      </c>
      <c r="G201" s="77">
        <v>100.00002813650191</v>
      </c>
      <c r="H201" s="77">
        <v>402.91819590105399</v>
      </c>
      <c r="I201" s="78">
        <v>2.9999999999999997E-4</v>
      </c>
      <c r="J201" s="78">
        <v>2.2000000000000001E-3</v>
      </c>
      <c r="K201" s="78">
        <v>2.9999999999999997E-4</v>
      </c>
      <c r="W201" s="92"/>
    </row>
    <row r="202" spans="2:23">
      <c r="B202" t="s">
        <v>2546</v>
      </c>
      <c r="C202" t="s">
        <v>2547</v>
      </c>
      <c r="D202" t="s">
        <v>110</v>
      </c>
      <c r="E202" s="86">
        <v>42928</v>
      </c>
      <c r="F202" s="77">
        <v>375354.05</v>
      </c>
      <c r="G202" s="77">
        <v>56.848599999999983</v>
      </c>
      <c r="H202" s="77">
        <v>865.803642415127</v>
      </c>
      <c r="I202" s="78">
        <v>4.1999999999999997E-3</v>
      </c>
      <c r="J202" s="78">
        <v>4.7000000000000002E-3</v>
      </c>
      <c r="K202" s="78">
        <v>5.9999999999999995E-4</v>
      </c>
      <c r="W202" s="92"/>
    </row>
    <row r="203" spans="2:23">
      <c r="B203" t="s">
        <v>2548</v>
      </c>
      <c r="C203" t="s">
        <v>2549</v>
      </c>
      <c r="D203" t="s">
        <v>106</v>
      </c>
      <c r="E203" s="86">
        <v>44967</v>
      </c>
      <c r="F203" s="77">
        <v>610596.05000000005</v>
      </c>
      <c r="G203" s="77">
        <v>103.56600000000013</v>
      </c>
      <c r="H203" s="77">
        <v>2433.9917648954101</v>
      </c>
      <c r="I203" s="78">
        <v>2.3999999999999998E-3</v>
      </c>
      <c r="J203" s="78">
        <v>1.3100000000000001E-2</v>
      </c>
      <c r="K203" s="78">
        <v>1.8E-3</v>
      </c>
      <c r="W203" s="92"/>
    </row>
    <row r="204" spans="2:23">
      <c r="B204" t="s">
        <v>2550</v>
      </c>
      <c r="C204" t="s">
        <v>2551</v>
      </c>
      <c r="D204" t="s">
        <v>106</v>
      </c>
      <c r="E204" s="86">
        <v>43810</v>
      </c>
      <c r="F204" s="77">
        <v>286173</v>
      </c>
      <c r="G204" s="77">
        <v>111.4221</v>
      </c>
      <c r="H204" s="77">
        <v>1227.2920100308199</v>
      </c>
      <c r="I204" s="78">
        <v>0</v>
      </c>
      <c r="J204" s="78">
        <v>6.6E-3</v>
      </c>
      <c r="K204" s="78">
        <v>8.9999999999999998E-4</v>
      </c>
      <c r="W204" s="92"/>
    </row>
    <row r="205" spans="2:23">
      <c r="B205" t="s">
        <v>2552</v>
      </c>
      <c r="C205" t="s">
        <v>2553</v>
      </c>
      <c r="D205" t="s">
        <v>110</v>
      </c>
      <c r="E205" s="86">
        <v>44545</v>
      </c>
      <c r="F205" s="77">
        <v>436746</v>
      </c>
      <c r="G205" s="77">
        <v>107.03709999999971</v>
      </c>
      <c r="H205" s="77">
        <v>1896.80112559804</v>
      </c>
      <c r="I205" s="78">
        <v>1E-4</v>
      </c>
      <c r="J205" s="78">
        <v>1.0200000000000001E-2</v>
      </c>
      <c r="K205" s="78">
        <v>1.4E-3</v>
      </c>
      <c r="W205" s="92"/>
    </row>
    <row r="206" spans="2:23">
      <c r="B206" t="s">
        <v>2554</v>
      </c>
      <c r="C206" t="s">
        <v>2555</v>
      </c>
      <c r="D206" t="s">
        <v>102</v>
      </c>
      <c r="E206" s="86">
        <v>43709</v>
      </c>
      <c r="F206" s="77">
        <v>870063.71</v>
      </c>
      <c r="G206" s="77">
        <v>95.07736600000004</v>
      </c>
      <c r="H206" s="77">
        <v>827.23365798987902</v>
      </c>
      <c r="I206" s="78">
        <v>4.0000000000000001E-3</v>
      </c>
      <c r="J206" s="78">
        <v>4.4999999999999997E-3</v>
      </c>
      <c r="K206" s="78">
        <v>5.9999999999999995E-4</v>
      </c>
      <c r="W206" s="92"/>
    </row>
    <row r="207" spans="2:23">
      <c r="B207" t="s">
        <v>2556</v>
      </c>
      <c r="C207" t="s">
        <v>2557</v>
      </c>
      <c r="D207" t="s">
        <v>106</v>
      </c>
      <c r="E207" s="86">
        <v>44377</v>
      </c>
      <c r="F207" s="77">
        <v>111216.83</v>
      </c>
      <c r="G207" s="77">
        <v>34.741199999999992</v>
      </c>
      <c r="H207" s="77">
        <v>148.71789811290199</v>
      </c>
      <c r="I207" s="78">
        <v>2.2000000000000001E-3</v>
      </c>
      <c r="J207" s="78">
        <v>8.0000000000000004E-4</v>
      </c>
      <c r="K207" s="78">
        <v>1E-4</v>
      </c>
      <c r="W207" s="92"/>
    </row>
    <row r="208" spans="2:23">
      <c r="B208" t="s">
        <v>2558</v>
      </c>
      <c r="C208" t="s">
        <v>2559</v>
      </c>
      <c r="D208" t="s">
        <v>106</v>
      </c>
      <c r="E208" s="86">
        <v>43983</v>
      </c>
      <c r="F208" s="77">
        <v>708004.66</v>
      </c>
      <c r="G208" s="77">
        <v>98.566800000000185</v>
      </c>
      <c r="H208" s="77">
        <v>2686.0536607323802</v>
      </c>
      <c r="I208" s="78">
        <v>2.0000000000000001E-4</v>
      </c>
      <c r="J208" s="78">
        <v>1.4500000000000001E-2</v>
      </c>
      <c r="K208" s="78">
        <v>1.9E-3</v>
      </c>
      <c r="W208" s="92"/>
    </row>
    <row r="209" spans="2:23">
      <c r="B209" t="s">
        <v>2560</v>
      </c>
      <c r="C209" t="s">
        <v>2561</v>
      </c>
      <c r="D209" t="s">
        <v>110</v>
      </c>
      <c r="E209" s="86">
        <v>42735</v>
      </c>
      <c r="F209" s="77">
        <v>301528.51</v>
      </c>
      <c r="G209" s="77">
        <v>24.521899999999984</v>
      </c>
      <c r="H209" s="77">
        <v>300.013658657147</v>
      </c>
      <c r="I209" s="78">
        <v>3.8E-3</v>
      </c>
      <c r="J209" s="78">
        <v>1.6000000000000001E-3</v>
      </c>
      <c r="K209" s="78">
        <v>2.0000000000000001E-4</v>
      </c>
      <c r="W209" s="92"/>
    </row>
    <row r="210" spans="2:23">
      <c r="B210" t="s">
        <v>2562</v>
      </c>
      <c r="C210" t="s">
        <v>2563</v>
      </c>
      <c r="D210" t="s">
        <v>106</v>
      </c>
      <c r="E210" s="86">
        <v>44539</v>
      </c>
      <c r="F210" s="77">
        <v>73300.38</v>
      </c>
      <c r="G210" s="77">
        <v>98.844399999999894</v>
      </c>
      <c r="H210" s="77">
        <v>278.87283179276301</v>
      </c>
      <c r="I210" s="78">
        <v>1E-4</v>
      </c>
      <c r="J210" s="78">
        <v>1.5E-3</v>
      </c>
      <c r="K210" s="78">
        <v>2.0000000000000001E-4</v>
      </c>
      <c r="W210" s="92"/>
    </row>
    <row r="211" spans="2:23">
      <c r="B211" t="s">
        <v>2564</v>
      </c>
      <c r="C211" t="s">
        <v>2565</v>
      </c>
      <c r="D211" t="s">
        <v>120</v>
      </c>
      <c r="E211" s="86">
        <v>45020</v>
      </c>
      <c r="F211" s="77">
        <v>681960.06</v>
      </c>
      <c r="G211" s="77">
        <v>102.59160000000008</v>
      </c>
      <c r="H211" s="77">
        <v>1722.35833353725</v>
      </c>
      <c r="I211" s="78">
        <v>1E-3</v>
      </c>
      <c r="J211" s="78">
        <v>9.2999999999999992E-3</v>
      </c>
      <c r="K211" s="78">
        <v>1.1999999999999999E-3</v>
      </c>
      <c r="W211" s="92"/>
    </row>
    <row r="212" spans="2:23">
      <c r="B212" t="s">
        <v>2566</v>
      </c>
      <c r="C212" t="s">
        <v>2567</v>
      </c>
      <c r="D212" t="s">
        <v>106</v>
      </c>
      <c r="E212" s="86">
        <v>44217</v>
      </c>
      <c r="F212" s="77">
        <v>296704.98</v>
      </c>
      <c r="G212" s="77">
        <v>95.413300000000049</v>
      </c>
      <c r="H212" s="77">
        <v>1089.6365528143299</v>
      </c>
      <c r="I212" s="78">
        <v>5.9999999999999995E-4</v>
      </c>
      <c r="J212" s="78">
        <v>5.8999999999999999E-3</v>
      </c>
      <c r="K212" s="78">
        <v>8.0000000000000004E-4</v>
      </c>
      <c r="W212" s="92"/>
    </row>
    <row r="213" spans="2:23">
      <c r="B213" t="s">
        <v>2568</v>
      </c>
      <c r="C213" t="s">
        <v>2569</v>
      </c>
      <c r="D213" t="s">
        <v>106</v>
      </c>
      <c r="E213" s="86">
        <v>44531</v>
      </c>
      <c r="F213" s="77">
        <v>523097.03</v>
      </c>
      <c r="G213" s="77">
        <v>74.639300000000063</v>
      </c>
      <c r="H213" s="77">
        <v>1502.7880158627299</v>
      </c>
      <c r="I213" s="78">
        <v>1E-4</v>
      </c>
      <c r="J213" s="78">
        <v>8.0999999999999996E-3</v>
      </c>
      <c r="K213" s="78">
        <v>1.1000000000000001E-3</v>
      </c>
      <c r="W213" s="92"/>
    </row>
    <row r="214" spans="2:23">
      <c r="B214" t="s">
        <v>2570</v>
      </c>
      <c r="C214" t="s">
        <v>2571</v>
      </c>
      <c r="D214" t="s">
        <v>106</v>
      </c>
      <c r="E214" s="86">
        <v>44561</v>
      </c>
      <c r="F214" s="77">
        <v>16630.150000000001</v>
      </c>
      <c r="G214" s="77">
        <v>67.068900000000085</v>
      </c>
      <c r="H214" s="77">
        <v>42.930432233724197</v>
      </c>
      <c r="I214" s="78">
        <v>1E-4</v>
      </c>
      <c r="J214" s="78">
        <v>2.0000000000000001E-4</v>
      </c>
      <c r="K214" s="78">
        <v>0</v>
      </c>
      <c r="W214" s="92"/>
    </row>
    <row r="215" spans="2:23">
      <c r="B215" t="s">
        <v>2572</v>
      </c>
      <c r="C215" t="s">
        <v>2573</v>
      </c>
      <c r="D215" t="s">
        <v>110</v>
      </c>
      <c r="E215" s="86">
        <v>44743</v>
      </c>
      <c r="F215" s="77">
        <v>112497.36</v>
      </c>
      <c r="G215" s="77">
        <v>100</v>
      </c>
      <c r="H215" s="77">
        <v>456.45803819999998</v>
      </c>
      <c r="I215" s="78">
        <v>0</v>
      </c>
      <c r="J215" s="78">
        <v>2.5000000000000001E-3</v>
      </c>
      <c r="K215" s="78">
        <v>2.9999999999999997E-4</v>
      </c>
      <c r="W215" s="92"/>
    </row>
    <row r="216" spans="2:23">
      <c r="B216" t="s">
        <v>2574</v>
      </c>
      <c r="C216" t="s">
        <v>2575</v>
      </c>
      <c r="D216" t="s">
        <v>110</v>
      </c>
      <c r="E216" s="86">
        <v>44743</v>
      </c>
      <c r="F216" s="77">
        <v>155982.29</v>
      </c>
      <c r="G216" s="77">
        <v>101.24250000000002</v>
      </c>
      <c r="H216" s="77">
        <v>640.76190108531205</v>
      </c>
      <c r="I216" s="78">
        <v>8.0000000000000004E-4</v>
      </c>
      <c r="J216" s="78">
        <v>3.5000000000000001E-3</v>
      </c>
      <c r="K216" s="78">
        <v>5.0000000000000001E-4</v>
      </c>
      <c r="W216" s="92"/>
    </row>
    <row r="217" spans="2:23">
      <c r="B217" t="s">
        <v>2576</v>
      </c>
      <c r="C217" t="s">
        <v>2577</v>
      </c>
      <c r="D217" t="s">
        <v>106</v>
      </c>
      <c r="E217" s="86">
        <v>45166</v>
      </c>
      <c r="F217" s="77">
        <v>28558.16</v>
      </c>
      <c r="G217" s="77">
        <v>101</v>
      </c>
      <c r="H217" s="77">
        <v>111.0195614184</v>
      </c>
      <c r="I217" s="78">
        <v>5.7000000000000002E-3</v>
      </c>
      <c r="J217" s="78">
        <v>5.9999999999999995E-4</v>
      </c>
      <c r="K217" s="78">
        <v>1E-4</v>
      </c>
      <c r="W217" s="92"/>
    </row>
    <row r="218" spans="2:23">
      <c r="B218" t="s">
        <v>2578</v>
      </c>
      <c r="C218" t="s">
        <v>2579</v>
      </c>
      <c r="D218" t="s">
        <v>110</v>
      </c>
      <c r="E218" s="86">
        <v>44608</v>
      </c>
      <c r="F218" s="77">
        <v>172973.34</v>
      </c>
      <c r="G218" s="77">
        <v>94.384</v>
      </c>
      <c r="H218" s="77">
        <v>662.42403044287198</v>
      </c>
      <c r="I218" s="78">
        <v>0</v>
      </c>
      <c r="J218" s="78">
        <v>3.5999999999999999E-3</v>
      </c>
      <c r="K218" s="78">
        <v>5.0000000000000001E-4</v>
      </c>
      <c r="W218" s="92"/>
    </row>
    <row r="219" spans="2:23">
      <c r="B219" t="s">
        <v>227</v>
      </c>
      <c r="C219" s="16"/>
    </row>
    <row r="220" spans="2:23">
      <c r="B220" t="s">
        <v>309</v>
      </c>
      <c r="C220" s="16"/>
    </row>
    <row r="221" spans="2:23">
      <c r="B221" t="s">
        <v>310</v>
      </c>
      <c r="C221" s="16"/>
    </row>
    <row r="222" spans="2:23">
      <c r="B222" t="s">
        <v>311</v>
      </c>
      <c r="C222" s="16"/>
    </row>
    <row r="223" spans="2:23">
      <c r="C223" s="16"/>
    </row>
    <row r="224" spans="2:2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5:XFD1048576 C1:C4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F14" sqref="F14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 s="1" customFormat="1">
      <c r="B1" s="2" t="s">
        <v>0</v>
      </c>
      <c r="C1" s="82">
        <v>45197</v>
      </c>
    </row>
    <row r="2" spans="2:59" s="1" customFormat="1">
      <c r="B2" s="2" t="s">
        <v>1</v>
      </c>
      <c r="C2" s="12" t="s">
        <v>2662</v>
      </c>
    </row>
    <row r="3" spans="2:59" s="1" customFormat="1">
      <c r="B3" s="2" t="s">
        <v>2</v>
      </c>
      <c r="C3" s="26" t="s">
        <v>2663</v>
      </c>
    </row>
    <row r="4" spans="2:59" s="1" customFormat="1">
      <c r="B4" s="2" t="s">
        <v>3</v>
      </c>
      <c r="C4" s="83" t="s">
        <v>196</v>
      </c>
    </row>
    <row r="6" spans="2:59" ht="26.25" customHeight="1">
      <c r="B6" s="115" t="s">
        <v>136</v>
      </c>
      <c r="C6" s="116"/>
      <c r="D6" s="116"/>
      <c r="E6" s="116"/>
      <c r="F6" s="116"/>
      <c r="G6" s="116"/>
      <c r="H6" s="116"/>
      <c r="I6" s="116"/>
      <c r="J6" s="116"/>
      <c r="K6" s="116"/>
      <c r="L6" s="117"/>
    </row>
    <row r="7" spans="2:59" ht="26.25" customHeight="1">
      <c r="B7" s="115" t="s">
        <v>141</v>
      </c>
      <c r="C7" s="116"/>
      <c r="D7" s="116"/>
      <c r="E7" s="116"/>
      <c r="F7" s="116"/>
      <c r="G7" s="116"/>
      <c r="H7" s="116"/>
      <c r="I7" s="116"/>
      <c r="J7" s="116"/>
      <c r="K7" s="116"/>
      <c r="L7" s="11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186</v>
      </c>
      <c r="H8" s="28" t="s">
        <v>187</v>
      </c>
      <c r="I8" s="28" t="s">
        <v>5</v>
      </c>
      <c r="J8" s="28" t="s">
        <v>73</v>
      </c>
      <c r="K8" s="28" t="s">
        <v>57</v>
      </c>
      <c r="L8" s="36" t="s">
        <v>182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183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11812.43</v>
      </c>
      <c r="H11" s="7"/>
      <c r="I11" s="75">
        <v>0.76871538256000005</v>
      </c>
      <c r="J11" s="7"/>
      <c r="K11" s="76">
        <v>1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2580</v>
      </c>
      <c r="C12" s="16"/>
      <c r="D12" s="16"/>
      <c r="G12" s="81">
        <v>10663.21</v>
      </c>
      <c r="I12" s="81">
        <v>3.222797719E-2</v>
      </c>
      <c r="K12" s="80">
        <v>4.19E-2</v>
      </c>
      <c r="L12" s="80">
        <v>0</v>
      </c>
    </row>
    <row r="13" spans="2:59">
      <c r="B13" t="s">
        <v>2581</v>
      </c>
      <c r="C13" t="s">
        <v>2582</v>
      </c>
      <c r="D13" t="s">
        <v>632</v>
      </c>
      <c r="E13" t="s">
        <v>102</v>
      </c>
      <c r="F13" s="86">
        <v>44607</v>
      </c>
      <c r="G13" s="77">
        <v>8791.48</v>
      </c>
      <c r="H13" s="77">
        <v>0.3649</v>
      </c>
      <c r="I13" s="77">
        <v>3.2080110520000003E-2</v>
      </c>
      <c r="J13" s="78">
        <v>1E-4</v>
      </c>
      <c r="K13" s="78">
        <v>4.1700000000000001E-2</v>
      </c>
      <c r="L13" s="78">
        <v>0</v>
      </c>
    </row>
    <row r="14" spans="2:59">
      <c r="B14" t="s">
        <v>2583</v>
      </c>
      <c r="C14" t="s">
        <v>2584</v>
      </c>
      <c r="D14" t="s">
        <v>125</v>
      </c>
      <c r="E14" t="s">
        <v>102</v>
      </c>
      <c r="F14" s="86">
        <v>44537</v>
      </c>
      <c r="G14" s="77">
        <v>1871.73</v>
      </c>
      <c r="H14" s="77">
        <v>7.9000000000000008E-3</v>
      </c>
      <c r="I14" s="77">
        <v>1.4786667E-4</v>
      </c>
      <c r="J14" s="78">
        <v>2.9999999999999997E-4</v>
      </c>
      <c r="K14" s="78">
        <v>2.0000000000000001E-4</v>
      </c>
      <c r="L14" s="78">
        <v>0</v>
      </c>
      <c r="W14" s="92"/>
    </row>
    <row r="15" spans="2:59">
      <c r="B15" s="79" t="s">
        <v>1956</v>
      </c>
      <c r="C15" s="16"/>
      <c r="D15" s="16"/>
      <c r="G15" s="81">
        <v>1149.22</v>
      </c>
      <c r="I15" s="81">
        <v>0.73648740537000001</v>
      </c>
      <c r="K15" s="80">
        <v>0.95809999999999995</v>
      </c>
      <c r="L15" s="80">
        <v>0</v>
      </c>
    </row>
    <row r="16" spans="2:59">
      <c r="B16" t="s">
        <v>2585</v>
      </c>
      <c r="C16" t="s">
        <v>2586</v>
      </c>
      <c r="D16" t="s">
        <v>1448</v>
      </c>
      <c r="E16" t="s">
        <v>106</v>
      </c>
      <c r="F16" s="86">
        <v>44742</v>
      </c>
      <c r="G16" s="77">
        <v>1149.22</v>
      </c>
      <c r="H16" s="77">
        <v>16.649999999999999</v>
      </c>
      <c r="I16" s="77">
        <v>0.73648740537000001</v>
      </c>
      <c r="J16" s="78">
        <v>1E-4</v>
      </c>
      <c r="K16" s="78">
        <v>0.95809999999999995</v>
      </c>
      <c r="L16" s="78">
        <v>0</v>
      </c>
      <c r="W16" s="92"/>
    </row>
    <row r="17" spans="2:4">
      <c r="B17" t="s">
        <v>227</v>
      </c>
      <c r="C17" s="16"/>
      <c r="D17" s="16"/>
    </row>
    <row r="18" spans="2:4">
      <c r="B18" t="s">
        <v>309</v>
      </c>
      <c r="C18" s="16"/>
      <c r="D18" s="16"/>
    </row>
    <row r="19" spans="2:4">
      <c r="B19" t="s">
        <v>310</v>
      </c>
      <c r="C19" s="16"/>
      <c r="D19" s="16"/>
    </row>
    <row r="20" spans="2:4">
      <c r="B20" t="s">
        <v>311</v>
      </c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5:XFD1048576 C1:C4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H16" sqref="H16:H1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 s="1" customFormat="1">
      <c r="B1" s="2" t="s">
        <v>0</v>
      </c>
      <c r="C1" s="82">
        <v>45197</v>
      </c>
    </row>
    <row r="2" spans="2:52" s="1" customFormat="1">
      <c r="B2" s="2" t="s">
        <v>1</v>
      </c>
      <c r="C2" s="12" t="s">
        <v>2662</v>
      </c>
    </row>
    <row r="3" spans="2:52" s="1" customFormat="1">
      <c r="B3" s="2" t="s">
        <v>2</v>
      </c>
      <c r="C3" s="26" t="s">
        <v>2663</v>
      </c>
    </row>
    <row r="4" spans="2:52" s="1" customFormat="1">
      <c r="B4" s="2" t="s">
        <v>3</v>
      </c>
      <c r="C4" s="83" t="s">
        <v>196</v>
      </c>
    </row>
    <row r="6" spans="2:52" ht="26.25" customHeight="1">
      <c r="B6" s="115" t="s">
        <v>136</v>
      </c>
      <c r="C6" s="116"/>
      <c r="D6" s="116"/>
      <c r="E6" s="116"/>
      <c r="F6" s="116"/>
      <c r="G6" s="116"/>
      <c r="H6" s="116"/>
      <c r="I6" s="116"/>
      <c r="J6" s="116"/>
      <c r="K6" s="116"/>
      <c r="L6" s="117"/>
    </row>
    <row r="7" spans="2:52" ht="26.25" customHeight="1">
      <c r="B7" s="115" t="s">
        <v>142</v>
      </c>
      <c r="C7" s="116"/>
      <c r="D7" s="116"/>
      <c r="E7" s="116"/>
      <c r="F7" s="116"/>
      <c r="G7" s="116"/>
      <c r="H7" s="116"/>
      <c r="I7" s="116"/>
      <c r="J7" s="116"/>
      <c r="K7" s="116"/>
      <c r="L7" s="11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186</v>
      </c>
      <c r="H8" s="28" t="s">
        <v>187</v>
      </c>
      <c r="I8" s="28" t="s">
        <v>5</v>
      </c>
      <c r="J8" s="28" t="s">
        <v>73</v>
      </c>
      <c r="K8" s="28" t="s">
        <v>57</v>
      </c>
      <c r="L8" s="36" t="s">
        <v>182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183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1385327.8</v>
      </c>
      <c r="H11" s="7"/>
      <c r="I11" s="75">
        <v>-18.785044968000001</v>
      </c>
      <c r="J11" s="7"/>
      <c r="K11" s="76">
        <v>1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1385327.8</v>
      </c>
      <c r="I12" s="81">
        <v>-18.785044968000001</v>
      </c>
      <c r="K12" s="80">
        <v>1</v>
      </c>
      <c r="L12" s="80">
        <v>0</v>
      </c>
    </row>
    <row r="13" spans="2:52">
      <c r="B13" s="79" t="s">
        <v>1961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210</v>
      </c>
      <c r="C14" t="s">
        <v>210</v>
      </c>
      <c r="D14" t="s">
        <v>210</v>
      </c>
      <c r="E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1970</v>
      </c>
      <c r="C15" s="16"/>
      <c r="D15" s="16"/>
      <c r="G15" s="81">
        <v>1385327.8</v>
      </c>
      <c r="I15" s="81">
        <v>-18.785044968000001</v>
      </c>
      <c r="K15" s="80">
        <v>1</v>
      </c>
      <c r="L15" s="80">
        <v>0</v>
      </c>
    </row>
    <row r="16" spans="2:52">
      <c r="B16" t="s">
        <v>2587</v>
      </c>
      <c r="C16" t="s">
        <v>2588</v>
      </c>
      <c r="D16" t="s">
        <v>2878</v>
      </c>
      <c r="E16" t="s">
        <v>106</v>
      </c>
      <c r="F16" s="86">
        <v>45181</v>
      </c>
      <c r="G16" s="77">
        <v>1385327.8</v>
      </c>
      <c r="H16" s="77">
        <v>0.62319999999999998</v>
      </c>
      <c r="I16" s="77">
        <v>28.26068712</v>
      </c>
      <c r="J16" s="78">
        <v>0</v>
      </c>
      <c r="K16" s="78">
        <v>-1.5044</v>
      </c>
      <c r="L16" s="78">
        <v>0</v>
      </c>
    </row>
    <row r="17" spans="2:12">
      <c r="B17" t="s">
        <v>2589</v>
      </c>
      <c r="C17" t="s">
        <v>2590</v>
      </c>
      <c r="D17" t="s">
        <v>2878</v>
      </c>
      <c r="E17" t="s">
        <v>106</v>
      </c>
      <c r="F17" s="86">
        <v>45140</v>
      </c>
      <c r="G17" s="77">
        <v>-415598.34</v>
      </c>
      <c r="H17" s="77">
        <v>2.6110000000000002</v>
      </c>
      <c r="I17" s="77">
        <v>-48.666565614</v>
      </c>
      <c r="J17" s="78">
        <v>0</v>
      </c>
      <c r="K17" s="78">
        <v>2.5907</v>
      </c>
      <c r="L17" s="78">
        <v>0</v>
      </c>
    </row>
    <row r="18" spans="2:12">
      <c r="B18" t="s">
        <v>2589</v>
      </c>
      <c r="C18" t="s">
        <v>2591</v>
      </c>
      <c r="D18" t="s">
        <v>2878</v>
      </c>
      <c r="E18" t="s">
        <v>106</v>
      </c>
      <c r="F18" s="86">
        <v>45140</v>
      </c>
      <c r="G18" s="77">
        <v>415598.34</v>
      </c>
      <c r="H18" s="77">
        <v>7.4800000000000005E-2</v>
      </c>
      <c r="I18" s="77">
        <v>1.620833526</v>
      </c>
      <c r="J18" s="78">
        <v>0</v>
      </c>
      <c r="K18" s="78">
        <v>-8.6300000000000002E-2</v>
      </c>
      <c r="L18" s="78">
        <v>0</v>
      </c>
    </row>
    <row r="19" spans="2:12">
      <c r="B19" s="79" t="s">
        <v>2592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210</v>
      </c>
      <c r="C20" t="s">
        <v>210</v>
      </c>
      <c r="D20" t="s">
        <v>210</v>
      </c>
      <c r="E20" t="s">
        <v>210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1971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210</v>
      </c>
      <c r="C22" t="s">
        <v>210</v>
      </c>
      <c r="D22" t="s">
        <v>210</v>
      </c>
      <c r="E22" t="s">
        <v>210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900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t="s">
        <v>210</v>
      </c>
      <c r="C24" t="s">
        <v>210</v>
      </c>
      <c r="D24" t="s">
        <v>210</v>
      </c>
      <c r="E24" t="s">
        <v>210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  <c r="L24" s="78">
        <v>0</v>
      </c>
    </row>
    <row r="25" spans="2:12">
      <c r="B25" s="79" t="s">
        <v>225</v>
      </c>
      <c r="C25" s="16"/>
      <c r="D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s="79" t="s">
        <v>1961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210</v>
      </c>
      <c r="C27" t="s">
        <v>210</v>
      </c>
      <c r="D27" t="s">
        <v>210</v>
      </c>
      <c r="E27" t="s">
        <v>210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1978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210</v>
      </c>
      <c r="C29" t="s">
        <v>210</v>
      </c>
      <c r="D29" t="s">
        <v>210</v>
      </c>
      <c r="E29" t="s">
        <v>210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1971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210</v>
      </c>
      <c r="C31" t="s">
        <v>210</v>
      </c>
      <c r="D31" t="s">
        <v>210</v>
      </c>
      <c r="E31" t="s">
        <v>210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1979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210</v>
      </c>
      <c r="C33" t="s">
        <v>210</v>
      </c>
      <c r="D33" t="s">
        <v>210</v>
      </c>
      <c r="E33" t="s">
        <v>210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s="79" t="s">
        <v>900</v>
      </c>
      <c r="C34" s="16"/>
      <c r="D34" s="16"/>
      <c r="G34" s="81">
        <v>0</v>
      </c>
      <c r="I34" s="81">
        <v>0</v>
      </c>
      <c r="K34" s="80">
        <v>0</v>
      </c>
      <c r="L34" s="80">
        <v>0</v>
      </c>
    </row>
    <row r="35" spans="2:12">
      <c r="B35" t="s">
        <v>210</v>
      </c>
      <c r="C35" t="s">
        <v>210</v>
      </c>
      <c r="D35" t="s">
        <v>210</v>
      </c>
      <c r="E35" t="s">
        <v>210</v>
      </c>
      <c r="G35" s="77">
        <v>0</v>
      </c>
      <c r="H35" s="77">
        <v>0</v>
      </c>
      <c r="I35" s="77">
        <v>0</v>
      </c>
      <c r="J35" s="78">
        <v>0</v>
      </c>
      <c r="K35" s="78">
        <v>0</v>
      </c>
      <c r="L35" s="78">
        <v>0</v>
      </c>
    </row>
    <row r="36" spans="2:12">
      <c r="B36" t="s">
        <v>227</v>
      </c>
      <c r="C36" s="16"/>
      <c r="D36" s="16"/>
    </row>
    <row r="37" spans="2:12">
      <c r="B37" t="s">
        <v>309</v>
      </c>
      <c r="C37" s="16"/>
      <c r="D37" s="16"/>
    </row>
    <row r="38" spans="2:12">
      <c r="B38" t="s">
        <v>310</v>
      </c>
      <c r="C38" s="16"/>
      <c r="D38" s="16"/>
    </row>
    <row r="39" spans="2:12">
      <c r="B39" t="s">
        <v>311</v>
      </c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5:XFD1048576 C1:C4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98"/>
  <sheetViews>
    <sheetView rightToLeft="1" workbookViewId="0">
      <selection activeCell="G22" sqref="G2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 s="1" customFormat="1">
      <c r="B1" s="2" t="s">
        <v>0</v>
      </c>
      <c r="C1" s="82">
        <v>45197</v>
      </c>
    </row>
    <row r="2" spans="2:13" s="1" customFormat="1">
      <c r="B2" s="2" t="s">
        <v>1</v>
      </c>
      <c r="C2" s="12" t="s">
        <v>2662</v>
      </c>
    </row>
    <row r="3" spans="2:13" s="1" customFormat="1">
      <c r="B3" s="2" t="s">
        <v>2</v>
      </c>
      <c r="C3" s="26" t="s">
        <v>2663</v>
      </c>
    </row>
    <row r="4" spans="2:13" s="1" customFormat="1">
      <c r="B4" s="2" t="s">
        <v>3</v>
      </c>
      <c r="C4" s="83" t="s">
        <v>196</v>
      </c>
    </row>
    <row r="5" spans="2:13">
      <c r="B5" s="2"/>
    </row>
    <row r="7" spans="2:13" ht="26.25" customHeight="1">
      <c r="B7" s="105" t="s">
        <v>47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f>J12+J58</f>
        <v>198409.50379877715</v>
      </c>
      <c r="K11" s="76">
        <f>J11/$J$11</f>
        <v>1</v>
      </c>
      <c r="L11" s="76">
        <f>J11/'סכום נכסי הקרן'!$C$42</f>
        <v>0.14375765780742036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f>J13+J18+J48+J50+J52+J54+J56</f>
        <v>188919.14693877715</v>
      </c>
      <c r="K12" s="80">
        <f t="shared" ref="K12:K64" si="0">J12/$J$11</f>
        <v>0.95216783128682725</v>
      </c>
      <c r="L12" s="80">
        <f>J12/'סכום נכסי הקרן'!$C$42</f>
        <v>0.13688141726536529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f>SUM(J14:J17)</f>
        <v>135265.46118000001</v>
      </c>
      <c r="K13" s="80">
        <f t="shared" si="0"/>
        <v>0.68174890108683239</v>
      </c>
      <c r="L13" s="80">
        <f>J13/'סכום נכסי הקרן'!$C$42</f>
        <v>9.8006625233025724E-2</v>
      </c>
    </row>
    <row r="14" spans="2:13">
      <c r="B14" s="88" t="s">
        <v>2844</v>
      </c>
      <c r="C14" t="s">
        <v>2875</v>
      </c>
      <c r="D14">
        <v>11</v>
      </c>
      <c r="E14" t="s">
        <v>207</v>
      </c>
      <c r="F14" s="83" t="s">
        <v>208</v>
      </c>
      <c r="G14" t="s">
        <v>102</v>
      </c>
      <c r="H14" s="89">
        <v>4.3799999999999999E-2</v>
      </c>
      <c r="I14" s="89">
        <v>4.3799999999999999E-2</v>
      </c>
      <c r="J14" s="90">
        <v>21710.847719999998</v>
      </c>
      <c r="K14" s="89">
        <f t="shared" si="0"/>
        <v>0.10942443433565911</v>
      </c>
      <c r="L14" s="89">
        <f>J14/'סכום נכסי הקרן'!$C$42</f>
        <v>1.5730600386996224E-2</v>
      </c>
    </row>
    <row r="15" spans="2:13">
      <c r="B15" s="88" t="s">
        <v>2850</v>
      </c>
      <c r="C15" t="s">
        <v>206</v>
      </c>
      <c r="D15">
        <v>12</v>
      </c>
      <c r="E15" t="s">
        <v>207</v>
      </c>
      <c r="F15" s="83" t="s">
        <v>208</v>
      </c>
      <c r="G15" t="s">
        <v>102</v>
      </c>
      <c r="H15" s="89">
        <v>4.3700000000000003E-2</v>
      </c>
      <c r="I15" s="89">
        <v>4.3700000000000003E-2</v>
      </c>
      <c r="J15" s="90">
        <f>9342.19368+2760.67711</f>
        <v>12102.870790000001</v>
      </c>
      <c r="K15" s="89">
        <f t="shared" si="0"/>
        <v>6.0999450924863377E-2</v>
      </c>
      <c r="L15" s="89">
        <f>J15/'סכום נכסי הקרן'!$C$42</f>
        <v>8.7691381924970419E-3</v>
      </c>
    </row>
    <row r="16" spans="2:13">
      <c r="B16" s="88" t="s">
        <v>2852</v>
      </c>
      <c r="C16" s="88" t="s">
        <v>2876</v>
      </c>
      <c r="D16">
        <v>10</v>
      </c>
      <c r="E16" t="s">
        <v>207</v>
      </c>
      <c r="F16" s="83" t="s">
        <v>208</v>
      </c>
      <c r="G16" t="s">
        <v>102</v>
      </c>
      <c r="H16" s="89">
        <v>4.3900000000000002E-2</v>
      </c>
      <c r="I16" s="89">
        <v>4.3900000000000002E-2</v>
      </c>
      <c r="J16" s="90">
        <f>19499.73323+78825.99311</f>
        <v>98325.726339999994</v>
      </c>
      <c r="K16" s="89">
        <f t="shared" si="0"/>
        <v>0.49556963984809888</v>
      </c>
      <c r="L16" s="89">
        <f>J16/'סכום נכסי הקרן'!$C$42</f>
        <v>7.1241930705029544E-2</v>
      </c>
    </row>
    <row r="17" spans="2:12">
      <c r="B17" s="88" t="s">
        <v>2863</v>
      </c>
      <c r="C17" s="88" t="s">
        <v>2877</v>
      </c>
      <c r="D17">
        <v>20</v>
      </c>
      <c r="E17" t="s">
        <v>207</v>
      </c>
      <c r="F17" s="83" t="s">
        <v>2846</v>
      </c>
      <c r="G17" t="s">
        <v>102</v>
      </c>
      <c r="H17" s="89">
        <v>4.2700000000000002E-2</v>
      </c>
      <c r="I17" s="89">
        <v>4.2700000000000002E-2</v>
      </c>
      <c r="J17" s="90">
        <v>3126.0163299999995</v>
      </c>
      <c r="K17" s="89">
        <f t="shared" si="0"/>
        <v>1.5755375978210907E-2</v>
      </c>
      <c r="L17" s="89">
        <f>J17/'סכום נכסי הקרן'!$C$42</f>
        <v>2.2649559485028946E-3</v>
      </c>
    </row>
    <row r="18" spans="2:12">
      <c r="B18" s="79" t="s">
        <v>209</v>
      </c>
      <c r="D18" s="16"/>
      <c r="I18" s="80">
        <v>0</v>
      </c>
      <c r="J18" s="81">
        <f>SUM(J19:J47)</f>
        <v>53653.685758777137</v>
      </c>
      <c r="K18" s="80">
        <f t="shared" si="0"/>
        <v>0.27041893019999486</v>
      </c>
      <c r="L18" s="80">
        <f>J18/'סכום נכסי הקרן'!$C$42</f>
        <v>3.887479203233956E-2</v>
      </c>
    </row>
    <row r="19" spans="2:12">
      <c r="B19" s="88" t="s">
        <v>2844</v>
      </c>
      <c r="C19" s="88" t="s">
        <v>2847</v>
      </c>
      <c r="D19">
        <v>11</v>
      </c>
      <c r="E19" t="s">
        <v>207</v>
      </c>
      <c r="F19" t="s">
        <v>2846</v>
      </c>
      <c r="G19" t="s">
        <v>110</v>
      </c>
      <c r="H19" s="89">
        <v>0</v>
      </c>
      <c r="I19" s="89">
        <v>0</v>
      </c>
      <c r="J19" s="90">
        <v>2.48326</v>
      </c>
      <c r="K19" s="89">
        <f t="shared" si="0"/>
        <v>1.2515831915584404E-5</v>
      </c>
      <c r="L19" s="89">
        <f>J19/'סכום נכסי הקרן'!$C$42</f>
        <v>1.7992466816957733E-6</v>
      </c>
    </row>
    <row r="20" spans="2:12">
      <c r="B20" s="88" t="s">
        <v>2850</v>
      </c>
      <c r="C20" s="88" t="s">
        <v>215</v>
      </c>
      <c r="D20">
        <v>12</v>
      </c>
      <c r="E20" t="s">
        <v>207</v>
      </c>
      <c r="F20" t="s">
        <v>208</v>
      </c>
      <c r="G20" t="s">
        <v>110</v>
      </c>
      <c r="H20" s="89">
        <v>3.2300000000000002E-2</v>
      </c>
      <c r="I20" s="89">
        <v>3.2300000000000002E-2</v>
      </c>
      <c r="J20" s="90">
        <f>12.67784+402.843977925</f>
        <v>415.52181792499999</v>
      </c>
      <c r="K20" s="89">
        <f t="shared" si="0"/>
        <v>2.0942636817761194E-3</v>
      </c>
      <c r="L20" s="89">
        <f>J20/'סכום נכסי הקרן'!$C$42</f>
        <v>3.0106644172327971E-4</v>
      </c>
    </row>
    <row r="21" spans="2:12">
      <c r="B21" s="88" t="s">
        <v>2852</v>
      </c>
      <c r="C21" s="88" t="s">
        <v>2856</v>
      </c>
      <c r="D21">
        <v>10</v>
      </c>
      <c r="E21" t="s">
        <v>207</v>
      </c>
      <c r="F21" t="s">
        <v>2846</v>
      </c>
      <c r="G21" t="s">
        <v>110</v>
      </c>
      <c r="H21" s="89">
        <v>3.3300000000000003E-2</v>
      </c>
      <c r="I21" s="89">
        <v>3.3300000000000003E-2</v>
      </c>
      <c r="J21" s="90">
        <f>2421.35127+3.724338675</f>
        <v>2425.0756086750002</v>
      </c>
      <c r="K21" s="89">
        <f t="shared" si="0"/>
        <v>1.222257786166565E-2</v>
      </c>
      <c r="L21" s="89">
        <f>J21/'סכום נכסי הקרן'!$C$42</f>
        <v>1.7570891657618824E-3</v>
      </c>
    </row>
    <row r="22" spans="2:12">
      <c r="B22" s="88" t="s">
        <v>2863</v>
      </c>
      <c r="C22" s="88" t="s">
        <v>2866</v>
      </c>
      <c r="D22">
        <v>20</v>
      </c>
      <c r="E22" t="s">
        <v>207</v>
      </c>
      <c r="F22" t="s">
        <v>2846</v>
      </c>
      <c r="G22" t="s">
        <v>110</v>
      </c>
      <c r="H22" s="89">
        <v>3.1800000000000002E-2</v>
      </c>
      <c r="I22" s="89">
        <v>3.1800000000000002E-2</v>
      </c>
      <c r="J22" s="90">
        <v>6.0627800000000001</v>
      </c>
      <c r="K22" s="89">
        <f t="shared" si="0"/>
        <v>3.0556903192241975E-5</v>
      </c>
      <c r="L22" s="89">
        <f>J22/'סכום נכסי הקרן'!$C$42</f>
        <v>4.3927888327647935E-6</v>
      </c>
    </row>
    <row r="23" spans="2:12">
      <c r="B23" s="88" t="s">
        <v>2844</v>
      </c>
      <c r="C23" s="88" t="s">
        <v>2845</v>
      </c>
      <c r="D23">
        <v>11</v>
      </c>
      <c r="E23" t="s">
        <v>207</v>
      </c>
      <c r="F23" t="s">
        <v>2846</v>
      </c>
      <c r="G23" t="s">
        <v>120</v>
      </c>
      <c r="H23" s="89">
        <v>0</v>
      </c>
      <c r="I23" s="89">
        <v>0</v>
      </c>
      <c r="J23" s="90">
        <v>4.6000000000000001E-4</v>
      </c>
      <c r="K23" s="89">
        <f t="shared" si="0"/>
        <v>2.3184373288213177E-9</v>
      </c>
      <c r="L23" s="89">
        <f>J23/'סכום נכסי הקרן'!$C$42</f>
        <v>3.3329312016464475E-10</v>
      </c>
    </row>
    <row r="24" spans="2:12">
      <c r="B24" s="88" t="s">
        <v>2850</v>
      </c>
      <c r="C24" t="s">
        <v>213</v>
      </c>
      <c r="D24" s="91">
        <v>12</v>
      </c>
      <c r="E24" t="s">
        <v>207</v>
      </c>
      <c r="F24" t="s">
        <v>208</v>
      </c>
      <c r="G24" t="s">
        <v>120</v>
      </c>
      <c r="H24" s="78">
        <v>0</v>
      </c>
      <c r="I24" s="78">
        <v>0</v>
      </c>
      <c r="J24" s="77">
        <v>17.567454036000001</v>
      </c>
      <c r="K24" s="78">
        <f t="shared" si="0"/>
        <v>8.8541393933511128E-5</v>
      </c>
      <c r="L24" s="78">
        <f>J24/'סכום נכסי הקרן'!$C$42</f>
        <v>1.27285034108857E-5</v>
      </c>
    </row>
    <row r="25" spans="2:12">
      <c r="B25" s="88" t="s">
        <v>2852</v>
      </c>
      <c r="C25" s="88" t="s">
        <v>2853</v>
      </c>
      <c r="D25">
        <v>10</v>
      </c>
      <c r="E25" t="s">
        <v>207</v>
      </c>
      <c r="F25" t="s">
        <v>2846</v>
      </c>
      <c r="G25" t="s">
        <v>120</v>
      </c>
      <c r="H25" s="89">
        <v>0</v>
      </c>
      <c r="I25" s="89">
        <v>0</v>
      </c>
      <c r="J25" s="90">
        <f>1.09306+0.003052632</f>
        <v>1.0961126319999999</v>
      </c>
      <c r="K25" s="89">
        <f t="shared" si="0"/>
        <v>5.5244966143943125E-6</v>
      </c>
      <c r="L25" s="89">
        <f>J25/'סכום נכסי הקרן'!$C$42</f>
        <v>7.9418869385034994E-7</v>
      </c>
    </row>
    <row r="26" spans="2:12">
      <c r="B26" s="88" t="s">
        <v>2863</v>
      </c>
      <c r="C26" s="88" t="s">
        <v>2864</v>
      </c>
      <c r="D26">
        <v>20</v>
      </c>
      <c r="E26" t="s">
        <v>207</v>
      </c>
      <c r="F26" t="s">
        <v>2846</v>
      </c>
      <c r="G26" t="s">
        <v>120</v>
      </c>
      <c r="H26" s="89">
        <v>0</v>
      </c>
      <c r="I26" s="89">
        <v>0</v>
      </c>
      <c r="J26" s="90">
        <v>8.2560000000000008E-2</v>
      </c>
      <c r="K26" s="89">
        <f t="shared" si="0"/>
        <v>4.1610909971193045E-7</v>
      </c>
      <c r="L26" s="89">
        <f>J26/'סכום נכסי הקרן'!$C$42</f>
        <v>5.9818869566941468E-8</v>
      </c>
    </row>
    <row r="27" spans="2:12">
      <c r="B27" s="88" t="s">
        <v>2844</v>
      </c>
      <c r="C27" s="88" t="s">
        <v>2849</v>
      </c>
      <c r="D27">
        <v>11</v>
      </c>
      <c r="E27" t="s">
        <v>207</v>
      </c>
      <c r="F27" t="s">
        <v>2846</v>
      </c>
      <c r="G27" t="s">
        <v>106</v>
      </c>
      <c r="H27" s="89">
        <v>4.8099999999999997E-2</v>
      </c>
      <c r="I27" s="89">
        <v>4.8099999999999997E-2</v>
      </c>
      <c r="J27" s="90">
        <v>5835.2268000000004</v>
      </c>
      <c r="K27" s="89">
        <f t="shared" si="0"/>
        <v>2.941001659838819E-2</v>
      </c>
      <c r="L27" s="89">
        <f>J27/'סכום נכסי הקרן'!$C$42</f>
        <v>4.2279151022616424E-3</v>
      </c>
    </row>
    <row r="28" spans="2:12">
      <c r="B28" s="88" t="s">
        <v>2850</v>
      </c>
      <c r="C28" s="88" t="s">
        <v>214</v>
      </c>
      <c r="D28">
        <v>12</v>
      </c>
      <c r="E28" t="s">
        <v>207</v>
      </c>
      <c r="F28" t="s">
        <v>208</v>
      </c>
      <c r="G28" t="s">
        <v>106</v>
      </c>
      <c r="H28" s="89">
        <v>4.8099999999999997E-2</v>
      </c>
      <c r="I28" s="89">
        <v>4.8099999999999997E-2</v>
      </c>
      <c r="J28" s="90">
        <f>11941.47701+944.15604345</f>
        <v>12885.633053450001</v>
      </c>
      <c r="K28" s="89">
        <f t="shared" si="0"/>
        <v>6.4944636253505009E-2</v>
      </c>
      <c r="L28" s="89">
        <f>J28/'סכום נכסי הקרן'!$C$42</f>
        <v>9.3362887949587602E-3</v>
      </c>
    </row>
    <row r="29" spans="2:12">
      <c r="B29" s="88" t="s">
        <v>2852</v>
      </c>
      <c r="C29" s="88" t="s">
        <v>2862</v>
      </c>
      <c r="D29">
        <v>10</v>
      </c>
      <c r="E29" t="s">
        <v>207</v>
      </c>
      <c r="F29" t="s">
        <v>208</v>
      </c>
      <c r="G29" t="s">
        <v>106</v>
      </c>
      <c r="H29" s="89">
        <v>4.7600000000000003E-2</v>
      </c>
      <c r="I29" s="89">
        <v>4.7600000000000003E-2</v>
      </c>
      <c r="J29" s="90">
        <f>12734.2052+3037.26633819</f>
        <v>15771.471538190001</v>
      </c>
      <c r="K29" s="89">
        <f t="shared" si="0"/>
        <v>7.9489496401266665E-2</v>
      </c>
      <c r="L29" s="89">
        <f>J29/'סכום נכסי הקרן'!$C$42</f>
        <v>1.1427223822937467E-2</v>
      </c>
    </row>
    <row r="30" spans="2:12">
      <c r="B30" s="88" t="s">
        <v>2863</v>
      </c>
      <c r="C30" s="88" t="s">
        <v>2869</v>
      </c>
      <c r="D30">
        <v>20</v>
      </c>
      <c r="E30" t="s">
        <v>207</v>
      </c>
      <c r="F30" t="s">
        <v>2846</v>
      </c>
      <c r="G30" t="s">
        <v>106</v>
      </c>
      <c r="H30" s="89">
        <v>4.9099999999999998E-2</v>
      </c>
      <c r="I30" s="89">
        <v>4.9099999999999998E-2</v>
      </c>
      <c r="J30" s="90">
        <v>15507.868719999999</v>
      </c>
      <c r="K30" s="89">
        <f t="shared" si="0"/>
        <v>7.8160916806322756E-2</v>
      </c>
      <c r="L30" s="89">
        <f>J30/'סכום נכסי הקרן'!$C$42</f>
        <v>1.1236230332157598E-2</v>
      </c>
    </row>
    <row r="31" spans="2:12">
      <c r="B31" s="88" t="s">
        <v>2852</v>
      </c>
      <c r="C31" s="88" t="s">
        <v>2858</v>
      </c>
      <c r="D31">
        <v>10</v>
      </c>
      <c r="E31" t="s">
        <v>207</v>
      </c>
      <c r="F31" t="s">
        <v>2846</v>
      </c>
      <c r="G31" t="s">
        <v>202</v>
      </c>
      <c r="H31" s="89">
        <v>0</v>
      </c>
      <c r="I31" s="89">
        <v>0</v>
      </c>
      <c r="J31" s="90">
        <v>0.70423098549999996</v>
      </c>
      <c r="K31" s="89">
        <f t="shared" si="0"/>
        <v>3.5493813149909219E-6</v>
      </c>
      <c r="L31" s="89">
        <f>J31/'סכום נכסי הקרן'!$C$42</f>
        <v>5.1025074450851671E-7</v>
      </c>
    </row>
    <row r="32" spans="2:12">
      <c r="B32" s="88" t="s">
        <v>2850</v>
      </c>
      <c r="C32" s="88" t="s">
        <v>2851</v>
      </c>
      <c r="D32">
        <v>12</v>
      </c>
      <c r="E32" t="s">
        <v>207</v>
      </c>
      <c r="F32" t="s">
        <v>2846</v>
      </c>
      <c r="G32" t="s">
        <v>116</v>
      </c>
      <c r="H32" s="89">
        <v>0</v>
      </c>
      <c r="I32" s="89">
        <v>0</v>
      </c>
      <c r="J32" s="90">
        <v>0.39500999999999997</v>
      </c>
      <c r="K32" s="89">
        <f t="shared" si="0"/>
        <v>1.9908824549080625E-6</v>
      </c>
      <c r="L32" s="89">
        <f>J32/'סכום נכסי הקרן'!$C$42</f>
        <v>2.8620459868747027E-7</v>
      </c>
    </row>
    <row r="33" spans="2:12">
      <c r="B33" s="88" t="s">
        <v>2852</v>
      </c>
      <c r="C33" s="88" t="s">
        <v>2854</v>
      </c>
      <c r="D33">
        <v>10</v>
      </c>
      <c r="E33" t="s">
        <v>207</v>
      </c>
      <c r="F33" t="s">
        <v>208</v>
      </c>
      <c r="G33" t="s">
        <v>116</v>
      </c>
      <c r="H33" s="89">
        <v>0</v>
      </c>
      <c r="I33" s="89">
        <v>0</v>
      </c>
      <c r="J33" s="90">
        <f>3.4966+0.01422039</f>
        <v>3.5108203900000001</v>
      </c>
      <c r="K33" s="89">
        <f t="shared" si="0"/>
        <v>1.7694819667310907E-5</v>
      </c>
      <c r="L33" s="89">
        <f>J33/'סכום נכסי הקרן'!$C$42</f>
        <v>2.5437658306972932E-6</v>
      </c>
    </row>
    <row r="34" spans="2:12">
      <c r="B34" s="88" t="s">
        <v>2863</v>
      </c>
      <c r="C34" s="88" t="s">
        <v>2865</v>
      </c>
      <c r="D34">
        <v>20</v>
      </c>
      <c r="E34" t="s">
        <v>207</v>
      </c>
      <c r="F34" t="s">
        <v>2846</v>
      </c>
      <c r="G34" t="s">
        <v>116</v>
      </c>
      <c r="H34" s="89">
        <v>0</v>
      </c>
      <c r="I34" s="89">
        <v>0</v>
      </c>
      <c r="J34" s="90">
        <v>5.7670699999999995</v>
      </c>
      <c r="K34" s="89">
        <f t="shared" si="0"/>
        <v>2.9066500795490339E-5</v>
      </c>
      <c r="L34" s="89">
        <f>J34/'סכום נכסי הקרן'!$C$42</f>
        <v>4.178532075017212E-6</v>
      </c>
    </row>
    <row r="35" spans="2:12">
      <c r="B35" s="88" t="s">
        <v>2850</v>
      </c>
      <c r="C35" s="88" t="s">
        <v>216</v>
      </c>
      <c r="D35">
        <v>12</v>
      </c>
      <c r="E35" t="s">
        <v>207</v>
      </c>
      <c r="F35" t="s">
        <v>2846</v>
      </c>
      <c r="G35" t="s">
        <v>199</v>
      </c>
      <c r="H35" s="89">
        <v>0</v>
      </c>
      <c r="I35" s="89">
        <v>0</v>
      </c>
      <c r="J35" s="90">
        <f>1.69108+0.0000074762</f>
        <v>1.6910874761999999</v>
      </c>
      <c r="K35" s="89">
        <f t="shared" si="0"/>
        <v>8.5232181111398072E-6</v>
      </c>
      <c r="L35" s="89">
        <f>J35/'סכום נכסי הקרן'!$C$42</f>
        <v>1.2252778726392443E-6</v>
      </c>
    </row>
    <row r="36" spans="2:12">
      <c r="B36" s="88" t="s">
        <v>2852</v>
      </c>
      <c r="C36" s="88" t="s">
        <v>2859</v>
      </c>
      <c r="D36">
        <v>10</v>
      </c>
      <c r="E36" t="s">
        <v>207</v>
      </c>
      <c r="F36" t="s">
        <v>2846</v>
      </c>
      <c r="G36" t="s">
        <v>199</v>
      </c>
      <c r="H36" s="89">
        <v>0</v>
      </c>
      <c r="I36" s="89">
        <v>0</v>
      </c>
      <c r="J36" s="90">
        <v>169.06238000000002</v>
      </c>
      <c r="K36" s="89">
        <f t="shared" si="0"/>
        <v>8.5208811454646658E-4</v>
      </c>
      <c r="L36" s="89">
        <f>J36/'סכום נכסי הקרן'!$C$42</f>
        <v>1.2249419159274095E-4</v>
      </c>
    </row>
    <row r="37" spans="2:12">
      <c r="B37" s="88" t="s">
        <v>2863</v>
      </c>
      <c r="C37" s="88" t="s">
        <v>2868</v>
      </c>
      <c r="D37">
        <v>20</v>
      </c>
      <c r="E37" t="s">
        <v>207</v>
      </c>
      <c r="F37" t="s">
        <v>2846</v>
      </c>
      <c r="G37" t="s">
        <v>199</v>
      </c>
      <c r="H37" s="89">
        <v>0</v>
      </c>
      <c r="I37" s="89">
        <v>0</v>
      </c>
      <c r="J37" s="90">
        <v>6.8999999999999997E-4</v>
      </c>
      <c r="K37" s="89">
        <f t="shared" si="0"/>
        <v>3.4776559932319765E-9</v>
      </c>
      <c r="L37" s="89">
        <f>J37/'סכום נכסי הקרן'!$C$42</f>
        <v>4.9993968024696713E-10</v>
      </c>
    </row>
    <row r="38" spans="2:12">
      <c r="B38" s="88" t="s">
        <v>2850</v>
      </c>
      <c r="C38" t="s">
        <v>217</v>
      </c>
      <c r="D38" s="91">
        <v>12</v>
      </c>
      <c r="E38" t="s">
        <v>207</v>
      </c>
      <c r="F38" t="s">
        <v>208</v>
      </c>
      <c r="G38" t="s">
        <v>201</v>
      </c>
      <c r="H38" s="78">
        <v>0</v>
      </c>
      <c r="I38" s="78">
        <v>0</v>
      </c>
      <c r="J38" s="77">
        <v>7.1110614000000003E-2</v>
      </c>
      <c r="K38" s="78">
        <f t="shared" si="0"/>
        <v>3.5840326515870392E-7</v>
      </c>
      <c r="L38" s="78">
        <f>J38/'סכום נכסי הקרן'!$C$42</f>
        <v>5.152321394974711E-8</v>
      </c>
    </row>
    <row r="39" spans="2:12">
      <c r="B39" s="88" t="s">
        <v>2852</v>
      </c>
      <c r="C39" t="s">
        <v>218</v>
      </c>
      <c r="D39" s="91">
        <v>10</v>
      </c>
      <c r="E39" t="s">
        <v>207</v>
      </c>
      <c r="F39" t="s">
        <v>208</v>
      </c>
      <c r="G39" t="s">
        <v>201</v>
      </c>
      <c r="H39" s="78">
        <v>0</v>
      </c>
      <c r="I39" s="78">
        <v>0</v>
      </c>
      <c r="J39" s="77">
        <v>-2.01354E-4</v>
      </c>
      <c r="K39" s="78">
        <f t="shared" si="0"/>
        <v>-1.0148404997988861E-9</v>
      </c>
      <c r="L39" s="78">
        <f>J39/'סכום נכסי הקרן'!$C$42</f>
        <v>-1.4589109329919974E-10</v>
      </c>
    </row>
    <row r="40" spans="2:12">
      <c r="B40" s="88" t="s">
        <v>2852</v>
      </c>
      <c r="C40" s="88" t="s">
        <v>2860</v>
      </c>
      <c r="D40">
        <v>10</v>
      </c>
      <c r="E40" t="s">
        <v>207</v>
      </c>
      <c r="F40" t="s">
        <v>2846</v>
      </c>
      <c r="G40" t="s">
        <v>203</v>
      </c>
      <c r="H40" s="89">
        <v>0</v>
      </c>
      <c r="I40" s="89">
        <v>0</v>
      </c>
      <c r="J40" s="90">
        <v>26.996650000000002</v>
      </c>
      <c r="K40" s="89">
        <f t="shared" si="0"/>
        <v>1.3606530676766094E-4</v>
      </c>
      <c r="L40" s="89">
        <f>J40/'סכום נכסי הקרן'!$C$42</f>
        <v>1.9560429809767081E-5</v>
      </c>
    </row>
    <row r="41" spans="2:12">
      <c r="B41" s="88" t="s">
        <v>2852</v>
      </c>
      <c r="C41" s="88" t="s">
        <v>2861</v>
      </c>
      <c r="D41">
        <v>10</v>
      </c>
      <c r="E41" t="s">
        <v>207</v>
      </c>
      <c r="F41" t="s">
        <v>2846</v>
      </c>
      <c r="G41" t="s">
        <v>200</v>
      </c>
      <c r="H41" s="89">
        <v>0</v>
      </c>
      <c r="I41" s="89">
        <v>0</v>
      </c>
      <c r="J41" s="90">
        <f>0.71724+0.0000085554112</f>
        <v>0.71724855541120003</v>
      </c>
      <c r="K41" s="89">
        <f t="shared" si="0"/>
        <v>3.6149909237141122E-6</v>
      </c>
      <c r="L41" s="89">
        <f>J41/'סכום נכסי הקרן'!$C$42</f>
        <v>5.1968262818822381E-7</v>
      </c>
    </row>
    <row r="42" spans="2:12">
      <c r="B42" s="88" t="s">
        <v>2863</v>
      </c>
      <c r="C42" s="88" t="s">
        <v>2870</v>
      </c>
      <c r="D42">
        <v>20</v>
      </c>
      <c r="E42" t="s">
        <v>207</v>
      </c>
      <c r="F42" t="s">
        <v>2846</v>
      </c>
      <c r="G42" t="s">
        <v>200</v>
      </c>
      <c r="H42" s="89">
        <v>0</v>
      </c>
      <c r="I42" s="89">
        <v>0</v>
      </c>
      <c r="J42" s="90">
        <v>1.0000000000000001E-5</v>
      </c>
      <c r="K42" s="89">
        <f t="shared" si="0"/>
        <v>5.0400811496115607E-11</v>
      </c>
      <c r="L42" s="89">
        <f>J42/'סכום נכסי הקרן'!$C$42</f>
        <v>7.2455026122748862E-12</v>
      </c>
    </row>
    <row r="43" spans="2:12">
      <c r="B43" s="88" t="s">
        <v>2844</v>
      </c>
      <c r="C43" s="88" t="s">
        <v>2848</v>
      </c>
      <c r="D43">
        <v>11</v>
      </c>
      <c r="E43" t="s">
        <v>207</v>
      </c>
      <c r="F43" t="s">
        <v>2846</v>
      </c>
      <c r="G43" t="s">
        <v>113</v>
      </c>
      <c r="H43" s="89">
        <v>0</v>
      </c>
      <c r="I43" s="89">
        <v>0</v>
      </c>
      <c r="J43" s="90">
        <v>4.9500000000000004E-3</v>
      </c>
      <c r="K43" s="89">
        <f t="shared" si="0"/>
        <v>2.4948401690577225E-8</v>
      </c>
      <c r="L43" s="89">
        <f>J43/'סכום נכסי הקרן'!$C$42</f>
        <v>3.5865237930760687E-9</v>
      </c>
    </row>
    <row r="44" spans="2:12">
      <c r="B44" s="88" t="s">
        <v>2850</v>
      </c>
      <c r="C44" s="88" t="s">
        <v>219</v>
      </c>
      <c r="D44">
        <v>12</v>
      </c>
      <c r="E44" t="s">
        <v>207</v>
      </c>
      <c r="F44" t="s">
        <v>208</v>
      </c>
      <c r="G44" t="s">
        <v>113</v>
      </c>
      <c r="H44" s="89">
        <v>4.6870000000000002E-2</v>
      </c>
      <c r="I44" s="89">
        <v>4.6870000000000002E-2</v>
      </c>
      <c r="J44" s="90">
        <f>181.3936+165.364873531</f>
        <v>346.75847353099999</v>
      </c>
      <c r="K44" s="89">
        <f t="shared" si="0"/>
        <v>1.7476908459116722E-3</v>
      </c>
      <c r="L44" s="89">
        <f>J44/'סכום נכסי הקרן'!$C$42</f>
        <v>2.5124394257973123E-4</v>
      </c>
    </row>
    <row r="45" spans="2:12">
      <c r="B45" s="88" t="s">
        <v>2852</v>
      </c>
      <c r="C45" s="88" t="s">
        <v>2857</v>
      </c>
      <c r="D45">
        <v>10</v>
      </c>
      <c r="E45" t="s">
        <v>207</v>
      </c>
      <c r="F45" t="s">
        <v>208</v>
      </c>
      <c r="G45" t="s">
        <v>113</v>
      </c>
      <c r="H45" s="89">
        <v>4.632E-2</v>
      </c>
      <c r="I45" s="89">
        <v>4.632E-2</v>
      </c>
      <c r="J45" s="90">
        <f>209.70275+11.823933671</f>
        <v>221.526683671</v>
      </c>
      <c r="K45" s="89">
        <f t="shared" si="0"/>
        <v>1.1165124625061701E-3</v>
      </c>
      <c r="L45" s="89">
        <f>J45/'סכום נכסי הקרן'!$C$42</f>
        <v>1.6050721652268227E-4</v>
      </c>
    </row>
    <row r="46" spans="2:12">
      <c r="B46" s="88" t="s">
        <v>2863</v>
      </c>
      <c r="C46" s="88" t="s">
        <v>2867</v>
      </c>
      <c r="D46">
        <v>20</v>
      </c>
      <c r="E46" t="s">
        <v>207</v>
      </c>
      <c r="F46" t="s">
        <v>2846</v>
      </c>
      <c r="G46" t="s">
        <v>113</v>
      </c>
      <c r="H46" s="89">
        <v>4.4900000000000002E-2</v>
      </c>
      <c r="I46" s="89">
        <v>4.4900000000000002E-2</v>
      </c>
      <c r="J46" s="90">
        <v>2.5139999999999999E-2</v>
      </c>
      <c r="K46" s="89">
        <f t="shared" si="0"/>
        <v>1.2670764010123461E-7</v>
      </c>
      <c r="L46" s="89">
        <f>J46/'סכום נכסי הקרן'!$C$42</f>
        <v>1.8215193567259063E-8</v>
      </c>
    </row>
    <row r="47" spans="2:12">
      <c r="B47" s="88" t="s">
        <v>2852</v>
      </c>
      <c r="C47" s="88" t="s">
        <v>2855</v>
      </c>
      <c r="D47">
        <v>10</v>
      </c>
      <c r="E47" t="s">
        <v>207</v>
      </c>
      <c r="F47" t="s">
        <v>2846</v>
      </c>
      <c r="G47" t="s">
        <v>198</v>
      </c>
      <c r="H47" s="89">
        <v>0</v>
      </c>
      <c r="I47" s="89">
        <v>0</v>
      </c>
      <c r="J47" s="90">
        <v>8.3642400000000006</v>
      </c>
      <c r="K47" s="89">
        <f t="shared" si="0"/>
        <v>4.2156448354827001E-5</v>
      </c>
      <c r="L47" s="89">
        <f>J47/'סכום נכסי הקרן'!$C$42</f>
        <v>6.0603122769694092E-6</v>
      </c>
    </row>
    <row r="48" spans="2:12">
      <c r="B48" s="79" t="s">
        <v>220</v>
      </c>
      <c r="D48" s="16"/>
      <c r="I48" s="80">
        <v>0</v>
      </c>
      <c r="J48" s="81">
        <v>0</v>
      </c>
      <c r="K48" s="80">
        <f t="shared" si="0"/>
        <v>0</v>
      </c>
      <c r="L48" s="80">
        <f>J48/'סכום נכסי הקרן'!$C$42</f>
        <v>0</v>
      </c>
    </row>
    <row r="49" spans="2:12">
      <c r="B49" t="s">
        <v>210</v>
      </c>
      <c r="C49" t="s">
        <v>210</v>
      </c>
      <c r="D49" s="16"/>
      <c r="E49" t="s">
        <v>210</v>
      </c>
      <c r="G49" t="s">
        <v>210</v>
      </c>
      <c r="H49" s="78">
        <v>0</v>
      </c>
      <c r="I49" s="78">
        <v>0</v>
      </c>
      <c r="J49" s="77">
        <v>0</v>
      </c>
      <c r="K49" s="78">
        <f t="shared" si="0"/>
        <v>0</v>
      </c>
      <c r="L49" s="78">
        <f>J49/'סכום נכסי הקרן'!$C$42</f>
        <v>0</v>
      </c>
    </row>
    <row r="50" spans="2:12">
      <c r="B50" s="79" t="s">
        <v>221</v>
      </c>
      <c r="D50" s="16"/>
      <c r="I50" s="80">
        <v>0</v>
      </c>
      <c r="J50" s="81">
        <v>0</v>
      </c>
      <c r="K50" s="80">
        <f t="shared" si="0"/>
        <v>0</v>
      </c>
      <c r="L50" s="80">
        <f>J50/'סכום נכסי הקרן'!$C$42</f>
        <v>0</v>
      </c>
    </row>
    <row r="51" spans="2:12">
      <c r="B51" t="s">
        <v>210</v>
      </c>
      <c r="C51" t="s">
        <v>210</v>
      </c>
      <c r="D51" s="16"/>
      <c r="E51" t="s">
        <v>210</v>
      </c>
      <c r="G51" t="s">
        <v>210</v>
      </c>
      <c r="H51" s="78">
        <v>0</v>
      </c>
      <c r="I51" s="78">
        <v>0</v>
      </c>
      <c r="J51" s="77">
        <v>0</v>
      </c>
      <c r="K51" s="78">
        <f t="shared" si="0"/>
        <v>0</v>
      </c>
      <c r="L51" s="78">
        <f>J51/'סכום נכסי הקרן'!$C$42</f>
        <v>0</v>
      </c>
    </row>
    <row r="52" spans="2:12">
      <c r="B52" s="79" t="s">
        <v>222</v>
      </c>
      <c r="D52" s="16"/>
      <c r="I52" s="80">
        <v>0</v>
      </c>
      <c r="J52" s="81">
        <v>0</v>
      </c>
      <c r="K52" s="80">
        <f t="shared" si="0"/>
        <v>0</v>
      </c>
      <c r="L52" s="80">
        <f>J52/'סכום נכסי הקרן'!$C$42</f>
        <v>0</v>
      </c>
    </row>
    <row r="53" spans="2:12">
      <c r="B53" t="s">
        <v>210</v>
      </c>
      <c r="C53" t="s">
        <v>210</v>
      </c>
      <c r="D53" s="16"/>
      <c r="E53" t="s">
        <v>210</v>
      </c>
      <c r="G53" t="s">
        <v>210</v>
      </c>
      <c r="H53" s="78">
        <v>0</v>
      </c>
      <c r="I53" s="78">
        <v>0</v>
      </c>
      <c r="J53" s="77">
        <v>0</v>
      </c>
      <c r="K53" s="78">
        <f t="shared" si="0"/>
        <v>0</v>
      </c>
      <c r="L53" s="78">
        <f>J53/'סכום נכסי הקרן'!$C$42</f>
        <v>0</v>
      </c>
    </row>
    <row r="54" spans="2:12">
      <c r="B54" s="79" t="s">
        <v>223</v>
      </c>
      <c r="D54" s="16"/>
      <c r="I54" s="80">
        <v>0</v>
      </c>
      <c r="J54" s="81">
        <v>0</v>
      </c>
      <c r="K54" s="80">
        <f t="shared" si="0"/>
        <v>0</v>
      </c>
      <c r="L54" s="80">
        <f>J54/'סכום נכסי הקרן'!$C$42</f>
        <v>0</v>
      </c>
    </row>
    <row r="55" spans="2:12">
      <c r="B55" t="s">
        <v>210</v>
      </c>
      <c r="C55" t="s">
        <v>210</v>
      </c>
      <c r="D55" s="16"/>
      <c r="E55" t="s">
        <v>210</v>
      </c>
      <c r="G55" t="s">
        <v>210</v>
      </c>
      <c r="H55" s="78">
        <v>0</v>
      </c>
      <c r="I55" s="78">
        <v>0</v>
      </c>
      <c r="J55" s="77">
        <v>0</v>
      </c>
      <c r="K55" s="78">
        <f t="shared" si="0"/>
        <v>0</v>
      </c>
      <c r="L55" s="78">
        <f>J55/'סכום נכסי הקרן'!$C$42</f>
        <v>0</v>
      </c>
    </row>
    <row r="56" spans="2:12">
      <c r="B56" s="79" t="s">
        <v>224</v>
      </c>
      <c r="D56" s="16"/>
      <c r="I56" s="80">
        <v>0</v>
      </c>
      <c r="J56" s="81">
        <v>0</v>
      </c>
      <c r="K56" s="80">
        <f t="shared" si="0"/>
        <v>0</v>
      </c>
      <c r="L56" s="80">
        <f>J56/'סכום נכסי הקרן'!$C$42</f>
        <v>0</v>
      </c>
    </row>
    <row r="57" spans="2:12">
      <c r="B57" t="s">
        <v>210</v>
      </c>
      <c r="C57" t="s">
        <v>210</v>
      </c>
      <c r="D57" s="16"/>
      <c r="E57" t="s">
        <v>210</v>
      </c>
      <c r="G57" t="s">
        <v>210</v>
      </c>
      <c r="H57" s="78">
        <v>0</v>
      </c>
      <c r="I57" s="78">
        <v>0</v>
      </c>
      <c r="J57" s="77">
        <v>0</v>
      </c>
      <c r="K57" s="78">
        <f t="shared" si="0"/>
        <v>0</v>
      </c>
      <c r="L57" s="78">
        <f>J57/'סכום נכסי הקרן'!$C$42</f>
        <v>0</v>
      </c>
    </row>
    <row r="58" spans="2:12">
      <c r="B58" s="79" t="s">
        <v>225</v>
      </c>
      <c r="D58" s="16"/>
      <c r="I58" s="80">
        <v>0</v>
      </c>
      <c r="J58" s="81">
        <f>J59+J63</f>
        <v>9490.3568599999999</v>
      </c>
      <c r="K58" s="80">
        <f t="shared" si="0"/>
        <v>4.7832168713172758E-2</v>
      </c>
      <c r="L58" s="80">
        <f>J58/'סכום נכסי הקרן'!$C$42</f>
        <v>6.8762405420550879E-3</v>
      </c>
    </row>
    <row r="59" spans="2:12">
      <c r="B59" s="79" t="s">
        <v>226</v>
      </c>
      <c r="D59" s="16"/>
      <c r="I59" s="80">
        <v>0</v>
      </c>
      <c r="J59" s="81">
        <f>SUM(J60:J62)</f>
        <v>9490.3568599999999</v>
      </c>
      <c r="K59" s="80">
        <f t="shared" si="0"/>
        <v>4.7832168713172758E-2</v>
      </c>
      <c r="L59" s="80">
        <f>J59/'סכום נכסי הקרן'!$C$42</f>
        <v>6.8762405420550879E-3</v>
      </c>
    </row>
    <row r="60" spans="2:12">
      <c r="B60" s="88" t="s">
        <v>2871</v>
      </c>
      <c r="C60" s="88" t="s">
        <v>2872</v>
      </c>
      <c r="D60">
        <v>85</v>
      </c>
      <c r="E60" t="s">
        <v>948</v>
      </c>
      <c r="F60" t="s">
        <v>212</v>
      </c>
      <c r="G60" t="s">
        <v>110</v>
      </c>
      <c r="H60" s="89">
        <v>5.6300000000000003E-2</v>
      </c>
      <c r="I60" s="89">
        <v>5.6300000000000003E-2</v>
      </c>
      <c r="J60" s="90">
        <v>1342.4230600000001</v>
      </c>
      <c r="K60" s="89">
        <f t="shared" si="0"/>
        <v>6.7659211595098691E-3</v>
      </c>
      <c r="L60" s="89">
        <f>J60/'סכום נכסי הקרן'!$C$42</f>
        <v>9.7265297880080458E-4</v>
      </c>
    </row>
    <row r="61" spans="2:12">
      <c r="B61" s="88" t="s">
        <v>2871</v>
      </c>
      <c r="C61" s="88" t="s">
        <v>2874</v>
      </c>
      <c r="D61">
        <v>85</v>
      </c>
      <c r="E61" t="s">
        <v>948</v>
      </c>
      <c r="F61" t="s">
        <v>212</v>
      </c>
      <c r="G61" t="s">
        <v>106</v>
      </c>
      <c r="H61" s="89">
        <v>5.2299999999999999E-2</v>
      </c>
      <c r="I61" s="89">
        <v>5.2299999999999999E-2</v>
      </c>
      <c r="J61" s="90">
        <v>7751.6760199999999</v>
      </c>
      <c r="K61" s="89">
        <f t="shared" si="0"/>
        <v>3.9069076186297964E-2</v>
      </c>
      <c r="L61" s="89">
        <f>J61/'סכום נכסי הקרן'!$C$42</f>
        <v>5.6164788852418593E-3</v>
      </c>
    </row>
    <row r="62" spans="2:12">
      <c r="B62" s="88" t="s">
        <v>2871</v>
      </c>
      <c r="C62" s="88" t="s">
        <v>2873</v>
      </c>
      <c r="D62">
        <v>85</v>
      </c>
      <c r="E62" t="s">
        <v>948</v>
      </c>
      <c r="F62" t="s">
        <v>212</v>
      </c>
      <c r="G62" t="s">
        <v>199</v>
      </c>
      <c r="H62" s="89">
        <v>0</v>
      </c>
      <c r="I62" s="89">
        <v>0</v>
      </c>
      <c r="J62" s="90">
        <v>396.25778000000003</v>
      </c>
      <c r="K62" s="89">
        <f t="shared" si="0"/>
        <v>1.9971713673649248E-3</v>
      </c>
      <c r="L62" s="89">
        <f>J62/'סכום נכסי הקרן'!$C$42</f>
        <v>2.8710867801242474E-4</v>
      </c>
    </row>
    <row r="63" spans="2:12">
      <c r="B63" s="79" t="s">
        <v>224</v>
      </c>
      <c r="D63" s="16"/>
      <c r="I63" s="80">
        <v>0</v>
      </c>
      <c r="J63" s="81">
        <v>0</v>
      </c>
      <c r="K63" s="80">
        <f t="shared" si="0"/>
        <v>0</v>
      </c>
      <c r="L63" s="80">
        <f>J63/'סכום נכסי הקרן'!$C$42</f>
        <v>0</v>
      </c>
    </row>
    <row r="64" spans="2:12">
      <c r="B64" t="s">
        <v>210</v>
      </c>
      <c r="C64" t="s">
        <v>210</v>
      </c>
      <c r="D64" s="16"/>
      <c r="E64" t="s">
        <v>210</v>
      </c>
      <c r="G64" t="s">
        <v>210</v>
      </c>
      <c r="H64" s="78">
        <v>0</v>
      </c>
      <c r="I64" s="78">
        <v>0</v>
      </c>
      <c r="J64" s="77">
        <v>0</v>
      </c>
      <c r="K64" s="78">
        <f t="shared" si="0"/>
        <v>0</v>
      </c>
      <c r="L64" s="78">
        <f>J64/'סכום נכסי הקרן'!$C$42</f>
        <v>0</v>
      </c>
    </row>
    <row r="65" spans="2:4">
      <c r="B65" t="s">
        <v>227</v>
      </c>
      <c r="D65" s="16"/>
    </row>
    <row r="66" spans="2:4">
      <c r="D66" s="16"/>
    </row>
    <row r="67" spans="2:4">
      <c r="D67" s="16"/>
    </row>
    <row r="68" spans="2:4">
      <c r="D68" s="16"/>
    </row>
    <row r="69" spans="2:4">
      <c r="D69" s="16"/>
    </row>
    <row r="70" spans="2:4">
      <c r="D70" s="16"/>
    </row>
    <row r="71" spans="2:4">
      <c r="D71" s="16"/>
    </row>
    <row r="72" spans="2:4">
      <c r="D72" s="16"/>
    </row>
    <row r="73" spans="2:4">
      <c r="D73" s="16"/>
    </row>
    <row r="74" spans="2:4">
      <c r="D74" s="16"/>
    </row>
    <row r="75" spans="2:4">
      <c r="D75" s="16"/>
    </row>
    <row r="76" spans="2:4">
      <c r="D76" s="16"/>
    </row>
    <row r="77" spans="2:4">
      <c r="D77" s="16"/>
    </row>
    <row r="78" spans="2:4">
      <c r="D78" s="16"/>
    </row>
    <row r="79" spans="2:4">
      <c r="D79" s="16"/>
    </row>
    <row r="80" spans="2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5">
      <c r="D497" s="16"/>
    </row>
    <row r="498" spans="4:5">
      <c r="E498" s="15"/>
    </row>
  </sheetData>
  <sortState xmlns:xlrd2="http://schemas.microsoft.com/office/spreadsheetml/2017/richdata2" ref="B19:AM47">
    <sortCondition ref="G19:G47"/>
    <sortCondition ref="B19:B47"/>
  </sortState>
  <mergeCells count="1">
    <mergeCell ref="B7:L7"/>
  </mergeCells>
  <dataValidations count="1">
    <dataValidation allowBlank="1" showInputMessage="1" showErrorMessage="1" sqref="E11 C1:C4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29"/>
  <sheetViews>
    <sheetView rightToLeft="1" workbookViewId="0">
      <selection activeCell="F25" sqref="F25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9.7109375" style="16" bestFit="1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 s="1" customFormat="1">
      <c r="B1" s="2" t="s">
        <v>0</v>
      </c>
      <c r="C1" s="82">
        <v>45197</v>
      </c>
    </row>
    <row r="2" spans="2:49" s="1" customFormat="1">
      <c r="B2" s="2" t="s">
        <v>1</v>
      </c>
      <c r="C2" s="12" t="s">
        <v>2662</v>
      </c>
    </row>
    <row r="3" spans="2:49" s="1" customFormat="1">
      <c r="B3" s="2" t="s">
        <v>2</v>
      </c>
      <c r="C3" s="26" t="s">
        <v>2663</v>
      </c>
    </row>
    <row r="4" spans="2:49" s="1" customFormat="1">
      <c r="B4" s="2" t="s">
        <v>3</v>
      </c>
      <c r="C4" s="83" t="s">
        <v>196</v>
      </c>
    </row>
    <row r="6" spans="2:49" ht="26.25" customHeight="1">
      <c r="B6" s="115" t="s">
        <v>136</v>
      </c>
      <c r="C6" s="116"/>
      <c r="D6" s="116"/>
      <c r="E6" s="116"/>
      <c r="F6" s="116"/>
      <c r="G6" s="116"/>
      <c r="H6" s="116"/>
      <c r="I6" s="116"/>
      <c r="J6" s="116"/>
      <c r="K6" s="117"/>
    </row>
    <row r="7" spans="2:49" ht="26.25" customHeight="1">
      <c r="B7" s="115" t="s">
        <v>143</v>
      </c>
      <c r="C7" s="116"/>
      <c r="D7" s="116"/>
      <c r="E7" s="116"/>
      <c r="F7" s="116"/>
      <c r="G7" s="116"/>
      <c r="H7" s="116"/>
      <c r="I7" s="116"/>
      <c r="J7" s="116"/>
      <c r="K7" s="11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186</v>
      </c>
      <c r="H8" s="28" t="s">
        <v>187</v>
      </c>
      <c r="I8" s="28" t="s">
        <v>5</v>
      </c>
      <c r="J8" s="28" t="s">
        <v>57</v>
      </c>
      <c r="K8" s="36" t="s">
        <v>182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183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117</v>
      </c>
      <c r="C11" s="7"/>
      <c r="D11" s="7"/>
      <c r="E11" s="7"/>
      <c r="F11" s="7"/>
      <c r="G11" s="75"/>
      <c r="H11" s="7"/>
      <c r="I11" s="75">
        <f>I12+I401</f>
        <v>-15342.772650787618</v>
      </c>
      <c r="J11" s="76">
        <f>I11/$I$11</f>
        <v>1</v>
      </c>
      <c r="K11" s="76">
        <f>I11/'סכום נכסי הקרן'!$C$42</f>
        <v>-1.1116609932082137E-2</v>
      </c>
      <c r="M11" s="81"/>
      <c r="N11" s="81"/>
      <c r="AW11" s="16"/>
    </row>
    <row r="12" spans="2:49">
      <c r="B12" s="79" t="s">
        <v>2881</v>
      </c>
      <c r="C12" s="16"/>
      <c r="D12" s="16"/>
      <c r="G12" s="81"/>
      <c r="I12" s="81">
        <f>I13+I23+I308+I395+I399</f>
        <v>-16553.552769725618</v>
      </c>
      <c r="J12" s="80">
        <f t="shared" ref="J12:J75" si="0">I12/$I$11</f>
        <v>1.0789153399125577</v>
      </c>
      <c r="K12" s="80">
        <f>I12/'סכום נכסי הקרן'!$C$42</f>
        <v>-1.1993880983547714E-2</v>
      </c>
    </row>
    <row r="13" spans="2:49">
      <c r="B13" s="79" t="s">
        <v>1961</v>
      </c>
      <c r="C13" s="16"/>
      <c r="D13" s="16"/>
      <c r="G13" s="81"/>
      <c r="I13" s="81">
        <v>192.86813715999997</v>
      </c>
      <c r="J13" s="80">
        <f t="shared" si="0"/>
        <v>-1.2570618202447205E-2</v>
      </c>
      <c r="K13" s="80">
        <f>I13/'סכום נכסי הקרן'!$C$42</f>
        <v>1.3974265916173707E-4</v>
      </c>
    </row>
    <row r="14" spans="2:49">
      <c r="B14" t="s">
        <v>2882</v>
      </c>
      <c r="C14" t="s">
        <v>2883</v>
      </c>
      <c r="D14" t="s">
        <v>2878</v>
      </c>
      <c r="E14" t="s">
        <v>102</v>
      </c>
      <c r="F14" s="86">
        <v>44952</v>
      </c>
      <c r="G14" s="77">
        <v>549194.87694400002</v>
      </c>
      <c r="H14" s="77">
        <v>-35.108198000000002</v>
      </c>
      <c r="I14" s="77">
        <v>-192.81242712599999</v>
      </c>
      <c r="J14" s="78">
        <f t="shared" si="0"/>
        <v>1.2566987174648776E-2</v>
      </c>
      <c r="K14" s="78">
        <f>I14/'סכום נכסי הקרן'!$C$42</f>
        <v>-1.3970229444204939E-4</v>
      </c>
    </row>
    <row r="15" spans="2:49">
      <c r="B15" t="s">
        <v>2884</v>
      </c>
      <c r="C15" t="s">
        <v>2885</v>
      </c>
      <c r="D15" t="s">
        <v>2878</v>
      </c>
      <c r="E15" t="s">
        <v>102</v>
      </c>
      <c r="F15" s="86">
        <v>44952</v>
      </c>
      <c r="G15" s="77">
        <v>914067.90942299995</v>
      </c>
      <c r="H15" s="77">
        <v>-6.1429830000000001</v>
      </c>
      <c r="I15" s="77">
        <v>-56.151033517000002</v>
      </c>
      <c r="J15" s="78">
        <f t="shared" si="0"/>
        <v>3.659770941995774E-3</v>
      </c>
      <c r="K15" s="78">
        <f>I15/'סכום נכסי הקרן'!$C$42</f>
        <v>-4.0684246002935821E-5</v>
      </c>
    </row>
    <row r="16" spans="2:49">
      <c r="B16" t="s">
        <v>2886</v>
      </c>
      <c r="C16" t="s">
        <v>2887</v>
      </c>
      <c r="D16" t="s">
        <v>2878</v>
      </c>
      <c r="E16" t="s">
        <v>102</v>
      </c>
      <c r="F16" s="86">
        <v>44882</v>
      </c>
      <c r="G16" s="77">
        <v>247080.35328800001</v>
      </c>
      <c r="H16" s="77">
        <v>1.6043970000000001</v>
      </c>
      <c r="I16" s="77">
        <v>3.9641509040000003</v>
      </c>
      <c r="J16" s="78">
        <f t="shared" si="0"/>
        <v>-2.5837252459036479E-4</v>
      </c>
      <c r="K16" s="78">
        <f>I16/'סכום נכסי הקרן'!$C$42</f>
        <v>2.8722265730383854E-6</v>
      </c>
    </row>
    <row r="17" spans="2:11">
      <c r="B17" t="s">
        <v>2886</v>
      </c>
      <c r="C17" t="s">
        <v>2888</v>
      </c>
      <c r="D17" t="s">
        <v>2878</v>
      </c>
      <c r="E17" t="s">
        <v>102</v>
      </c>
      <c r="F17" s="86">
        <v>44965</v>
      </c>
      <c r="G17" s="77">
        <v>256870.09411199999</v>
      </c>
      <c r="H17" s="77">
        <v>2.1593149999999999</v>
      </c>
      <c r="I17" s="77">
        <v>5.5466346020000001</v>
      </c>
      <c r="J17" s="78">
        <f t="shared" si="0"/>
        <v>-3.6151448817272702E-4</v>
      </c>
      <c r="K17" s="78">
        <f>I17/'סכום נכסי הקרן'!$C$42</f>
        <v>4.0188155498125273E-6</v>
      </c>
    </row>
    <row r="18" spans="2:11">
      <c r="B18" t="s">
        <v>2889</v>
      </c>
      <c r="C18" t="s">
        <v>2890</v>
      </c>
      <c r="D18" t="s">
        <v>2878</v>
      </c>
      <c r="E18" t="s">
        <v>102</v>
      </c>
      <c r="F18" s="86">
        <v>44965</v>
      </c>
      <c r="G18" s="77">
        <v>219673.61652000004</v>
      </c>
      <c r="H18" s="77">
        <v>19.176314000000001</v>
      </c>
      <c r="I18" s="77">
        <v>42.125302126000001</v>
      </c>
      <c r="J18" s="78">
        <f t="shared" si="0"/>
        <v>-2.7456120927293742E-3</v>
      </c>
      <c r="K18" s="78">
        <f>I18/'סכום נכסי הקרן'!$C$42</f>
        <v>3.052189865968018E-5</v>
      </c>
    </row>
    <row r="19" spans="2:11">
      <c r="B19" t="s">
        <v>2889</v>
      </c>
      <c r="C19" t="s">
        <v>2891</v>
      </c>
      <c r="D19" t="s">
        <v>2878</v>
      </c>
      <c r="E19" t="s">
        <v>102</v>
      </c>
      <c r="F19" s="86">
        <v>44952</v>
      </c>
      <c r="G19" s="77">
        <v>632459.77227099997</v>
      </c>
      <c r="H19" s="77">
        <v>31.616206999999999</v>
      </c>
      <c r="I19" s="77">
        <v>199.95978786499998</v>
      </c>
      <c r="J19" s="78">
        <f t="shared" si="0"/>
        <v>-1.3032832618733687E-2</v>
      </c>
      <c r="K19" s="78">
        <f>I19/'סכום נכסי הקרן'!$C$42</f>
        <v>1.4488091653257893E-4</v>
      </c>
    </row>
    <row r="20" spans="2:11">
      <c r="B20" t="s">
        <v>2892</v>
      </c>
      <c r="C20" t="s">
        <v>2893</v>
      </c>
      <c r="D20" t="s">
        <v>2878</v>
      </c>
      <c r="E20" t="s">
        <v>102</v>
      </c>
      <c r="F20" s="86">
        <v>45091</v>
      </c>
      <c r="G20" s="77">
        <v>538180.50873999996</v>
      </c>
      <c r="H20" s="77">
        <v>14.644228</v>
      </c>
      <c r="I20" s="77">
        <v>78.812381615000007</v>
      </c>
      <c r="J20" s="78">
        <f t="shared" si="0"/>
        <v>-5.1367756929484448E-3</v>
      </c>
      <c r="K20" s="78">
        <f>I20/'סכום נכסי הקרן'!$C$42</f>
        <v>5.7103531687108774E-5</v>
      </c>
    </row>
    <row r="21" spans="2:11">
      <c r="B21" t="s">
        <v>2894</v>
      </c>
      <c r="C21" t="s">
        <v>2895</v>
      </c>
      <c r="D21" t="s">
        <v>2878</v>
      </c>
      <c r="E21" t="s">
        <v>102</v>
      </c>
      <c r="F21" s="86">
        <v>44917</v>
      </c>
      <c r="G21" s="77">
        <v>870062.14033600001</v>
      </c>
      <c r="H21" s="77">
        <v>4.2166980000000001</v>
      </c>
      <c r="I21" s="77">
        <v>36.687896868999999</v>
      </c>
      <c r="J21" s="78">
        <f t="shared" si="0"/>
        <v>-2.391216874814125E-3</v>
      </c>
      <c r="K21" s="78">
        <f>I21/'סכום נכסי הקרן'!$C$42</f>
        <v>2.6582225260321108E-5</v>
      </c>
    </row>
    <row r="22" spans="2:11">
      <c r="B22" t="s">
        <v>2894</v>
      </c>
      <c r="C22" t="s">
        <v>2896</v>
      </c>
      <c r="D22" t="s">
        <v>2878</v>
      </c>
      <c r="E22" t="s">
        <v>102</v>
      </c>
      <c r="F22" s="86">
        <v>45043</v>
      </c>
      <c r="G22" s="77">
        <v>717044.63208000001</v>
      </c>
      <c r="H22" s="77">
        <v>10.422705000000001</v>
      </c>
      <c r="I22" s="77">
        <v>74.735443822000008</v>
      </c>
      <c r="J22" s="78">
        <f t="shared" si="0"/>
        <v>-4.8710520271030332E-3</v>
      </c>
      <c r="K22" s="78">
        <f>I22/'סכום נכסי הקרן'!$C$42</f>
        <v>5.4149585344182405E-5</v>
      </c>
    </row>
    <row r="23" spans="2:11" s="95" customFormat="1">
      <c r="B23" s="96" t="s">
        <v>3596</v>
      </c>
      <c r="C23" s="96"/>
      <c r="D23" s="96"/>
      <c r="E23" s="96"/>
      <c r="F23" s="97"/>
      <c r="G23" s="98"/>
      <c r="H23" s="98"/>
      <c r="I23" s="98">
        <f>SUM(I24:I307)</f>
        <v>-20122.429377907618</v>
      </c>
      <c r="J23" s="99">
        <f t="shared" si="0"/>
        <v>1.3115249659177239</v>
      </c>
      <c r="K23" s="99">
        <f>I23/'סכום נכסי הקרן'!$C$42</f>
        <v>-1.4579711462294654E-2</v>
      </c>
    </row>
    <row r="24" spans="2:11">
      <c r="B24" t="s">
        <v>2897</v>
      </c>
      <c r="C24" t="s">
        <v>2898</v>
      </c>
      <c r="D24" t="s">
        <v>2878</v>
      </c>
      <c r="E24" t="s">
        <v>106</v>
      </c>
      <c r="F24" s="86">
        <v>44951</v>
      </c>
      <c r="G24" s="77">
        <v>802451.12815</v>
      </c>
      <c r="H24" s="77">
        <v>-16.205981999999999</v>
      </c>
      <c r="I24" s="77">
        <v>-130.04508436899999</v>
      </c>
      <c r="J24" s="78">
        <f t="shared" si="0"/>
        <v>8.4759832742698007E-3</v>
      </c>
      <c r="K24" s="78">
        <f>I24/'סכום נכסי הקרן'!$C$42</f>
        <v>-9.4224199850909731E-5</v>
      </c>
    </row>
    <row r="25" spans="2:11">
      <c r="B25" t="s">
        <v>2897</v>
      </c>
      <c r="C25" t="s">
        <v>2899</v>
      </c>
      <c r="D25" t="s">
        <v>2878</v>
      </c>
      <c r="E25" t="s">
        <v>106</v>
      </c>
      <c r="F25" s="86">
        <v>44951</v>
      </c>
      <c r="G25" s="77">
        <v>281611.02659999998</v>
      </c>
      <c r="H25" s="77">
        <v>-16.205981999999999</v>
      </c>
      <c r="I25" s="77">
        <v>-45.637831923000007</v>
      </c>
      <c r="J25" s="78">
        <f t="shared" si="0"/>
        <v>2.9745491875392679E-3</v>
      </c>
      <c r="K25" s="78">
        <f>I25/'סכום נכסי הקרן'!$C$42</f>
        <v>-3.3066903041665871E-5</v>
      </c>
    </row>
    <row r="26" spans="2:11">
      <c r="B26" t="s">
        <v>2900</v>
      </c>
      <c r="C26" t="s">
        <v>2901</v>
      </c>
      <c r="D26" t="s">
        <v>2878</v>
      </c>
      <c r="E26" t="s">
        <v>106</v>
      </c>
      <c r="F26" s="86">
        <v>44951</v>
      </c>
      <c r="G26" s="77">
        <v>917087.00359999994</v>
      </c>
      <c r="H26" s="77">
        <v>-16.205981999999999</v>
      </c>
      <c r="I26" s="77">
        <v>-148.622953564</v>
      </c>
      <c r="J26" s="78">
        <f t="shared" si="0"/>
        <v>9.6868380276996721E-3</v>
      </c>
      <c r="K26" s="78">
        <f>I26/'סכום נכסי הקרן'!$C$42</f>
        <v>-1.076847998291971E-4</v>
      </c>
    </row>
    <row r="27" spans="2:11">
      <c r="B27" t="s">
        <v>2902</v>
      </c>
      <c r="C27" t="s">
        <v>2903</v>
      </c>
      <c r="D27" t="s">
        <v>2878</v>
      </c>
      <c r="E27" t="s">
        <v>106</v>
      </c>
      <c r="F27" s="86">
        <v>44951</v>
      </c>
      <c r="G27" s="77">
        <v>988014.22242300003</v>
      </c>
      <c r="H27" s="77">
        <v>-16.153344000000001</v>
      </c>
      <c r="I27" s="77">
        <v>-159.597340127</v>
      </c>
      <c r="J27" s="78">
        <f t="shared" si="0"/>
        <v>1.0402118558330271E-2</v>
      </c>
      <c r="K27" s="78">
        <f>I27/'סכום נכסי הקרן'!$C$42</f>
        <v>-1.1563629448023019E-4</v>
      </c>
    </row>
    <row r="28" spans="2:11">
      <c r="B28" t="s">
        <v>2902</v>
      </c>
      <c r="C28" t="s">
        <v>2904</v>
      </c>
      <c r="D28" t="s">
        <v>2878</v>
      </c>
      <c r="E28" t="s">
        <v>106</v>
      </c>
      <c r="F28" s="86">
        <v>44951</v>
      </c>
      <c r="G28" s="77">
        <v>1720317.378638</v>
      </c>
      <c r="H28" s="77">
        <v>-16.153344000000001</v>
      </c>
      <c r="I28" s="77">
        <v>-277.888791045</v>
      </c>
      <c r="J28" s="78">
        <f t="shared" si="0"/>
        <v>1.8112032118962191E-2</v>
      </c>
      <c r="K28" s="78">
        <f>I28/'סכום נכסי הקרן'!$C$42</f>
        <v>-2.0134439614384576E-4</v>
      </c>
    </row>
    <row r="29" spans="2:11">
      <c r="B29" t="s">
        <v>2905</v>
      </c>
      <c r="C29" t="s">
        <v>2906</v>
      </c>
      <c r="D29" t="s">
        <v>2878</v>
      </c>
      <c r="E29" t="s">
        <v>106</v>
      </c>
      <c r="F29" s="86">
        <v>44950</v>
      </c>
      <c r="G29" s="77">
        <v>850448.28456000006</v>
      </c>
      <c r="H29" s="77">
        <v>-15.443427</v>
      </c>
      <c r="I29" s="77">
        <v>-131.33836315399998</v>
      </c>
      <c r="J29" s="78">
        <f t="shared" si="0"/>
        <v>8.5602756518234503E-3</v>
      </c>
      <c r="K29" s="78">
        <f>I29/'סכום נכסי הקרן'!$C$42</f>
        <v>-9.5161245332421444E-5</v>
      </c>
    </row>
    <row r="30" spans="2:11">
      <c r="B30" t="s">
        <v>2907</v>
      </c>
      <c r="C30" t="s">
        <v>2908</v>
      </c>
      <c r="D30" t="s">
        <v>2878</v>
      </c>
      <c r="E30" t="s">
        <v>106</v>
      </c>
      <c r="F30" s="86">
        <v>44950</v>
      </c>
      <c r="G30" s="77">
        <v>1386352.942572</v>
      </c>
      <c r="H30" s="77">
        <v>-15.311919</v>
      </c>
      <c r="I30" s="77">
        <v>-212.27724211399999</v>
      </c>
      <c r="J30" s="78">
        <f t="shared" si="0"/>
        <v>1.3835650631445861E-2</v>
      </c>
      <c r="K30" s="78">
        <f>I30/'סכום נכסי הקרן'!$C$42</f>
        <v>-1.5380553122634953E-4</v>
      </c>
    </row>
    <row r="31" spans="2:11">
      <c r="B31" t="s">
        <v>2909</v>
      </c>
      <c r="C31" t="s">
        <v>2910</v>
      </c>
      <c r="D31" t="s">
        <v>2878</v>
      </c>
      <c r="E31" t="s">
        <v>106</v>
      </c>
      <c r="F31" s="86">
        <v>44950</v>
      </c>
      <c r="G31" s="77">
        <v>808754.36964000005</v>
      </c>
      <c r="H31" s="77">
        <v>-15.305006000000001</v>
      </c>
      <c r="I31" s="77">
        <v>-123.77990476000001</v>
      </c>
      <c r="J31" s="78">
        <f t="shared" si="0"/>
        <v>8.0676359858363536E-3</v>
      </c>
      <c r="K31" s="78">
        <f>I31/'סכום נכסי הקרן'!$C$42</f>
        <v>-8.9684762328571665E-5</v>
      </c>
    </row>
    <row r="32" spans="2:11">
      <c r="B32" t="s">
        <v>2911</v>
      </c>
      <c r="C32" t="s">
        <v>2912</v>
      </c>
      <c r="D32" t="s">
        <v>2878</v>
      </c>
      <c r="E32" t="s">
        <v>106</v>
      </c>
      <c r="F32" s="86">
        <v>44952</v>
      </c>
      <c r="G32" s="77">
        <v>1087083.3485940001</v>
      </c>
      <c r="H32" s="77">
        <v>-15.185104000000001</v>
      </c>
      <c r="I32" s="77">
        <v>-165.074739405</v>
      </c>
      <c r="J32" s="78">
        <f t="shared" si="0"/>
        <v>1.07591204772578E-2</v>
      </c>
      <c r="K32" s="78">
        <f>I32/'סכום נכסי הקרן'!$C$42</f>
        <v>-1.1960494555795236E-4</v>
      </c>
    </row>
    <row r="33" spans="2:11">
      <c r="B33" t="s">
        <v>2913</v>
      </c>
      <c r="C33" t="s">
        <v>2914</v>
      </c>
      <c r="D33" t="s">
        <v>2878</v>
      </c>
      <c r="E33" t="s">
        <v>106</v>
      </c>
      <c r="F33" s="86">
        <v>44952</v>
      </c>
      <c r="G33" s="77">
        <v>2197822.5547000002</v>
      </c>
      <c r="H33" s="77">
        <v>-15.157515</v>
      </c>
      <c r="I33" s="77">
        <v>-333.13528274400005</v>
      </c>
      <c r="J33" s="78">
        <f t="shared" si="0"/>
        <v>2.1712847496759238E-2</v>
      </c>
      <c r="K33" s="78">
        <f>I33/'סכום נכסי הקרן'!$C$42</f>
        <v>-2.4137325613625852E-4</v>
      </c>
    </row>
    <row r="34" spans="2:11">
      <c r="B34" t="s">
        <v>2915</v>
      </c>
      <c r="C34" t="s">
        <v>2916</v>
      </c>
      <c r="D34" t="s">
        <v>2878</v>
      </c>
      <c r="E34" t="s">
        <v>106</v>
      </c>
      <c r="F34" s="86">
        <v>44952</v>
      </c>
      <c r="G34" s="77">
        <v>1110910.986754</v>
      </c>
      <c r="H34" s="77">
        <v>-15.112710999999999</v>
      </c>
      <c r="I34" s="77">
        <v>-167.88876269199997</v>
      </c>
      <c r="J34" s="78">
        <f t="shared" si="0"/>
        <v>1.0942530826289825E-2</v>
      </c>
      <c r="K34" s="78">
        <f>I34/'סכום נכסי הקרן'!$C$42</f>
        <v>-1.2164384686564842E-4</v>
      </c>
    </row>
    <row r="35" spans="2:11">
      <c r="B35" t="s">
        <v>2917</v>
      </c>
      <c r="C35" t="s">
        <v>2918</v>
      </c>
      <c r="D35" t="s">
        <v>2878</v>
      </c>
      <c r="E35" t="s">
        <v>106</v>
      </c>
      <c r="F35" s="86">
        <v>44959</v>
      </c>
      <c r="G35" s="77">
        <v>1448797.9784850001</v>
      </c>
      <c r="H35" s="77">
        <v>-13.976167999999999</v>
      </c>
      <c r="I35" s="77">
        <v>-202.48643788699999</v>
      </c>
      <c r="J35" s="78">
        <f t="shared" si="0"/>
        <v>1.3197512763548993E-2</v>
      </c>
      <c r="K35" s="78">
        <f>I35/'סכום נכסי הקרן'!$C$42</f>
        <v>-1.4671160146604949E-4</v>
      </c>
    </row>
    <row r="36" spans="2:11">
      <c r="B36" t="s">
        <v>2919</v>
      </c>
      <c r="C36" t="s">
        <v>2920</v>
      </c>
      <c r="D36" t="s">
        <v>2878</v>
      </c>
      <c r="E36" t="s">
        <v>106</v>
      </c>
      <c r="F36" s="86">
        <v>44959</v>
      </c>
      <c r="G36" s="77">
        <v>177403.60414000001</v>
      </c>
      <c r="H36" s="77">
        <v>-13.962656000000001</v>
      </c>
      <c r="I36" s="77">
        <v>-24.770254270999999</v>
      </c>
      <c r="J36" s="78">
        <f t="shared" si="0"/>
        <v>1.6144574931004029E-3</v>
      </c>
      <c r="K36" s="78">
        <f>I36/'סכום נכסי הקרן'!$C$42</f>
        <v>-1.7947294202724363E-5</v>
      </c>
    </row>
    <row r="37" spans="2:11">
      <c r="B37" t="s">
        <v>2921</v>
      </c>
      <c r="C37" t="s">
        <v>2922</v>
      </c>
      <c r="D37" t="s">
        <v>2878</v>
      </c>
      <c r="E37" t="s">
        <v>106</v>
      </c>
      <c r="F37" s="86">
        <v>44959</v>
      </c>
      <c r="G37" s="77">
        <v>1169459.0955650001</v>
      </c>
      <c r="H37" s="77">
        <v>-13.871530999999999</v>
      </c>
      <c r="I37" s="77">
        <v>-162.22188538</v>
      </c>
      <c r="J37" s="78">
        <f t="shared" si="0"/>
        <v>1.057317924682097E-2</v>
      </c>
      <c r="K37" s="78">
        <f>I37/'סכום נכסי הקרן'!$C$42</f>
        <v>-1.1753790942889471E-4</v>
      </c>
    </row>
    <row r="38" spans="2:11">
      <c r="B38" t="s">
        <v>2921</v>
      </c>
      <c r="C38" t="s">
        <v>2923</v>
      </c>
      <c r="D38" t="s">
        <v>2878</v>
      </c>
      <c r="E38" t="s">
        <v>106</v>
      </c>
      <c r="F38" s="86">
        <v>44959</v>
      </c>
      <c r="G38" s="77">
        <v>766095.43083199998</v>
      </c>
      <c r="H38" s="77">
        <v>-13.871530999999999</v>
      </c>
      <c r="I38" s="77">
        <v>-106.269168064</v>
      </c>
      <c r="J38" s="78">
        <f t="shared" si="0"/>
        <v>6.9263340129428752E-3</v>
      </c>
      <c r="K38" s="78">
        <f>I38/'סכום נכסי הקרן'!$C$42</f>
        <v>-7.6997353481199086E-5</v>
      </c>
    </row>
    <row r="39" spans="2:11">
      <c r="B39" t="s">
        <v>2924</v>
      </c>
      <c r="C39" t="s">
        <v>2925</v>
      </c>
      <c r="D39" t="s">
        <v>2878</v>
      </c>
      <c r="E39" t="s">
        <v>106</v>
      </c>
      <c r="F39" s="86">
        <v>44958</v>
      </c>
      <c r="G39" s="77">
        <v>577089.90737999999</v>
      </c>
      <c r="H39" s="77">
        <v>-13.379503</v>
      </c>
      <c r="I39" s="77">
        <v>-77.211763641000005</v>
      </c>
      <c r="J39" s="78">
        <f t="shared" si="0"/>
        <v>5.0324517868050632E-3</v>
      </c>
      <c r="K39" s="78">
        <f>I39/'סכום נכסי הקרן'!$C$42</f>
        <v>-5.5943803515921655E-5</v>
      </c>
    </row>
    <row r="40" spans="2:11">
      <c r="B40" t="s">
        <v>2924</v>
      </c>
      <c r="C40" t="s">
        <v>2926</v>
      </c>
      <c r="D40" t="s">
        <v>2878</v>
      </c>
      <c r="E40" t="s">
        <v>106</v>
      </c>
      <c r="F40" s="86">
        <v>44958</v>
      </c>
      <c r="G40" s="77">
        <v>1691402.1241319999</v>
      </c>
      <c r="H40" s="77">
        <v>-13.379503</v>
      </c>
      <c r="I40" s="77">
        <v>-226.30120427400001</v>
      </c>
      <c r="J40" s="78">
        <f t="shared" si="0"/>
        <v>1.4749694167069789E-2</v>
      </c>
      <c r="K40" s="78">
        <f>I40/'סכום נכסי הקרן'!$C$42</f>
        <v>-1.6396659667282197E-4</v>
      </c>
    </row>
    <row r="41" spans="2:11">
      <c r="B41" t="s">
        <v>2927</v>
      </c>
      <c r="C41" t="s">
        <v>2928</v>
      </c>
      <c r="D41" t="s">
        <v>2878</v>
      </c>
      <c r="E41" t="s">
        <v>106</v>
      </c>
      <c r="F41" s="86">
        <v>44958</v>
      </c>
      <c r="G41" s="77">
        <v>749290.99026600004</v>
      </c>
      <c r="H41" s="77">
        <v>-13.32938</v>
      </c>
      <c r="I41" s="77">
        <v>-99.875841963999989</v>
      </c>
      <c r="J41" s="78">
        <f t="shared" si="0"/>
        <v>6.5096344863633812E-3</v>
      </c>
      <c r="K41" s="78">
        <f>I41/'סכום נכסי הקרן'!$C$42</f>
        <v>-7.2365067385331557E-5</v>
      </c>
    </row>
    <row r="42" spans="2:11">
      <c r="B42" t="s">
        <v>2927</v>
      </c>
      <c r="C42" t="s">
        <v>2929</v>
      </c>
      <c r="D42" t="s">
        <v>2878</v>
      </c>
      <c r="E42" t="s">
        <v>106</v>
      </c>
      <c r="F42" s="86">
        <v>44958</v>
      </c>
      <c r="G42" s="77">
        <v>1057593.8757150001</v>
      </c>
      <c r="H42" s="77">
        <v>-13.32938</v>
      </c>
      <c r="I42" s="77">
        <v>-140.97070452100002</v>
      </c>
      <c r="J42" s="78">
        <f t="shared" si="0"/>
        <v>9.1880853434769053E-3</v>
      </c>
      <c r="K42" s="78">
        <f>I42/'סכום נכסי הקרן'!$C$42</f>
        <v>-1.0214036078611367E-4</v>
      </c>
    </row>
    <row r="43" spans="2:11">
      <c r="B43" t="s">
        <v>2930</v>
      </c>
      <c r="C43" t="s">
        <v>2931</v>
      </c>
      <c r="D43" t="s">
        <v>2878</v>
      </c>
      <c r="E43" t="s">
        <v>106</v>
      </c>
      <c r="F43" s="86">
        <v>44958</v>
      </c>
      <c r="G43" s="77">
        <v>869654.072392</v>
      </c>
      <c r="H43" s="77">
        <v>-13.31936</v>
      </c>
      <c r="I43" s="77">
        <v>-115.83236028199998</v>
      </c>
      <c r="J43" s="78">
        <f t="shared" si="0"/>
        <v>7.5496367520021717E-3</v>
      </c>
      <c r="K43" s="78">
        <f>I43/'סכום נכסי הקרן'!$C$42</f>
        <v>-8.3926366900919662E-5</v>
      </c>
    </row>
    <row r="44" spans="2:11">
      <c r="B44" t="s">
        <v>2930</v>
      </c>
      <c r="C44" t="s">
        <v>2932</v>
      </c>
      <c r="D44" t="s">
        <v>2878</v>
      </c>
      <c r="E44" t="s">
        <v>106</v>
      </c>
      <c r="F44" s="86">
        <v>44958</v>
      </c>
      <c r="G44" s="77">
        <v>892091.95306500001</v>
      </c>
      <c r="H44" s="77">
        <v>-13.31936</v>
      </c>
      <c r="I44" s="77">
        <v>-118.820942472</v>
      </c>
      <c r="J44" s="78">
        <f t="shared" si="0"/>
        <v>7.7444243733808017E-3</v>
      </c>
      <c r="K44" s="78">
        <f>I44/'סכום נכסי הקרן'!$C$42</f>
        <v>-8.6091744907383985E-5</v>
      </c>
    </row>
    <row r="45" spans="2:11">
      <c r="B45" t="s">
        <v>2933</v>
      </c>
      <c r="C45" t="s">
        <v>2934</v>
      </c>
      <c r="D45" t="s">
        <v>2878</v>
      </c>
      <c r="E45" t="s">
        <v>106</v>
      </c>
      <c r="F45" s="86">
        <v>44963</v>
      </c>
      <c r="G45" s="77">
        <v>1058061.4238479999</v>
      </c>
      <c r="H45" s="77">
        <v>-13.249682</v>
      </c>
      <c r="I45" s="77">
        <v>-140.18977044299999</v>
      </c>
      <c r="J45" s="78">
        <f t="shared" si="0"/>
        <v>9.1371861940353644E-3</v>
      </c>
      <c r="K45" s="78">
        <f>I45/'סכום נכסי הקרן'!$C$42</f>
        <v>-1.0157453479589729E-4</v>
      </c>
    </row>
    <row r="46" spans="2:11">
      <c r="B46" t="s">
        <v>2935</v>
      </c>
      <c r="C46" t="s">
        <v>2936</v>
      </c>
      <c r="D46" t="s">
        <v>2878</v>
      </c>
      <c r="E46" t="s">
        <v>106</v>
      </c>
      <c r="F46" s="86">
        <v>44963</v>
      </c>
      <c r="G46" s="77">
        <v>1785288.07794</v>
      </c>
      <c r="H46" s="77">
        <v>-13.244389</v>
      </c>
      <c r="I46" s="77">
        <v>-236.45050617000004</v>
      </c>
      <c r="J46" s="78">
        <f t="shared" si="0"/>
        <v>1.5411197933501408E-2</v>
      </c>
      <c r="K46" s="78">
        <f>I46/'סכום נכסי הקרן'!$C$42</f>
        <v>-1.7132027601284543E-4</v>
      </c>
    </row>
    <row r="47" spans="2:11">
      <c r="B47" t="s">
        <v>2937</v>
      </c>
      <c r="C47" t="s">
        <v>2938</v>
      </c>
      <c r="D47" t="s">
        <v>2878</v>
      </c>
      <c r="E47" t="s">
        <v>106</v>
      </c>
      <c r="F47" s="86">
        <v>44963</v>
      </c>
      <c r="G47" s="77">
        <v>941191.70732000005</v>
      </c>
      <c r="H47" s="77">
        <v>-13.166335999999999</v>
      </c>
      <c r="I47" s="77">
        <v>-123.92046538300001</v>
      </c>
      <c r="J47" s="78">
        <f t="shared" si="0"/>
        <v>8.0767973431867656E-3</v>
      </c>
      <c r="K47" s="78">
        <f>I47/'סכום נכסי הקרן'!$C$42</f>
        <v>-8.9786605564684617E-5</v>
      </c>
    </row>
    <row r="48" spans="2:11">
      <c r="B48" t="s">
        <v>2939</v>
      </c>
      <c r="C48" t="s">
        <v>2940</v>
      </c>
      <c r="D48" t="s">
        <v>2878</v>
      </c>
      <c r="E48" t="s">
        <v>106</v>
      </c>
      <c r="F48" s="86">
        <v>44963</v>
      </c>
      <c r="G48" s="77">
        <v>1460135.5012000001</v>
      </c>
      <c r="H48" s="77">
        <v>-13.066484000000001</v>
      </c>
      <c r="I48" s="77">
        <v>-190.78836650299999</v>
      </c>
      <c r="J48" s="78">
        <f t="shared" si="0"/>
        <v>1.2435064433624774E-2</v>
      </c>
      <c r="K48" s="78">
        <f>I48/'סכום נכסי הקרן'!$C$42</f>
        <v>-1.3823576078891449E-4</v>
      </c>
    </row>
    <row r="49" spans="2:11">
      <c r="B49" t="s">
        <v>2941</v>
      </c>
      <c r="C49" t="s">
        <v>2942</v>
      </c>
      <c r="D49" t="s">
        <v>2878</v>
      </c>
      <c r="E49" t="s">
        <v>106</v>
      </c>
      <c r="F49" s="86">
        <v>44964</v>
      </c>
      <c r="G49" s="77">
        <v>875665.19246699999</v>
      </c>
      <c r="H49" s="77">
        <v>-12.258423000000001</v>
      </c>
      <c r="I49" s="77">
        <v>-107.34274465</v>
      </c>
      <c r="J49" s="78">
        <f t="shared" si="0"/>
        <v>6.9963068014626149E-3</v>
      </c>
      <c r="K49" s="78">
        <f>I49/'סכום נכסי הקרן'!$C$42</f>
        <v>-7.7775213677033105E-5</v>
      </c>
    </row>
    <row r="50" spans="2:11">
      <c r="B50" t="s">
        <v>2943</v>
      </c>
      <c r="C50" t="s">
        <v>2944</v>
      </c>
      <c r="D50" t="s">
        <v>2878</v>
      </c>
      <c r="E50" t="s">
        <v>106</v>
      </c>
      <c r="F50" s="86">
        <v>44964</v>
      </c>
      <c r="G50" s="77">
        <v>1355294.5111990003</v>
      </c>
      <c r="H50" s="77">
        <v>-12.255145000000001</v>
      </c>
      <c r="I50" s="77">
        <v>-166.09330434</v>
      </c>
      <c r="J50" s="78">
        <f t="shared" si="0"/>
        <v>1.0825507756674844E-2</v>
      </c>
      <c r="K50" s="78">
        <f>I50/'סכום נכסי הקרן'!$C$42</f>
        <v>-1.2034294704768376E-4</v>
      </c>
    </row>
    <row r="51" spans="2:11">
      <c r="B51" t="s">
        <v>2943</v>
      </c>
      <c r="C51" t="s">
        <v>2945</v>
      </c>
      <c r="D51" t="s">
        <v>2878</v>
      </c>
      <c r="E51" t="s">
        <v>106</v>
      </c>
      <c r="F51" s="86">
        <v>44964</v>
      </c>
      <c r="G51" s="77">
        <v>360086.20112400001</v>
      </c>
      <c r="H51" s="77">
        <v>-12.255145000000001</v>
      </c>
      <c r="I51" s="77">
        <v>-44.129085222</v>
      </c>
      <c r="J51" s="78">
        <f t="shared" si="0"/>
        <v>2.8762131999482275E-3</v>
      </c>
      <c r="K51" s="78">
        <f>I51/'סכום נכסי הקרן'!$C$42</f>
        <v>-3.1973740225330203E-5</v>
      </c>
    </row>
    <row r="52" spans="2:11">
      <c r="B52" t="s">
        <v>2946</v>
      </c>
      <c r="C52" t="s">
        <v>2947</v>
      </c>
      <c r="D52" t="s">
        <v>2878</v>
      </c>
      <c r="E52" t="s">
        <v>106</v>
      </c>
      <c r="F52" s="86">
        <v>44964</v>
      </c>
      <c r="G52" s="77">
        <v>474516.33133399999</v>
      </c>
      <c r="H52" s="77">
        <v>-12.219094999999999</v>
      </c>
      <c r="I52" s="77">
        <v>-57.981602142999989</v>
      </c>
      <c r="J52" s="78">
        <f t="shared" si="0"/>
        <v>3.7790824033375426E-3</v>
      </c>
      <c r="K52" s="78">
        <f>I52/'סכום נכסי הקרן'!$C$42</f>
        <v>-4.2010584979098953E-5</v>
      </c>
    </row>
    <row r="53" spans="2:11">
      <c r="B53" t="s">
        <v>2946</v>
      </c>
      <c r="C53" t="s">
        <v>2948</v>
      </c>
      <c r="D53" t="s">
        <v>2878</v>
      </c>
      <c r="E53" t="s">
        <v>106</v>
      </c>
      <c r="F53" s="86">
        <v>44964</v>
      </c>
      <c r="G53" s="77">
        <v>360201.87626599998</v>
      </c>
      <c r="H53" s="77">
        <v>-12.219094999999999</v>
      </c>
      <c r="I53" s="77">
        <v>-44.01341008</v>
      </c>
      <c r="J53" s="78">
        <f t="shared" si="0"/>
        <v>2.8686738102542751E-3</v>
      </c>
      <c r="K53" s="78">
        <f>I53/'סכום נכסי הקרן'!$C$42</f>
        <v>-3.188992777097658E-5</v>
      </c>
    </row>
    <row r="54" spans="2:11">
      <c r="B54" t="s">
        <v>2946</v>
      </c>
      <c r="C54" t="s">
        <v>2949</v>
      </c>
      <c r="D54" t="s">
        <v>2878</v>
      </c>
      <c r="E54" t="s">
        <v>106</v>
      </c>
      <c r="F54" s="86">
        <v>44964</v>
      </c>
      <c r="G54" s="77">
        <v>388560.82554400002</v>
      </c>
      <c r="H54" s="77">
        <v>-12.219094999999999</v>
      </c>
      <c r="I54" s="77">
        <v>-47.478617082999996</v>
      </c>
      <c r="J54" s="78">
        <f t="shared" si="0"/>
        <v>3.094526534652307E-3</v>
      </c>
      <c r="K54" s="78">
        <f>I54/'סכום נכסי הקרן'!$C$42</f>
        <v>-3.4400644410207551E-5</v>
      </c>
    </row>
    <row r="55" spans="2:11">
      <c r="B55" t="s">
        <v>2950</v>
      </c>
      <c r="C55" t="s">
        <v>2951</v>
      </c>
      <c r="D55" t="s">
        <v>2878</v>
      </c>
      <c r="E55" t="s">
        <v>106</v>
      </c>
      <c r="F55" s="86">
        <v>44964</v>
      </c>
      <c r="G55" s="77">
        <v>1080889.5586920001</v>
      </c>
      <c r="H55" s="77">
        <v>-12.189617</v>
      </c>
      <c r="I55" s="77">
        <v>-131.75630034600002</v>
      </c>
      <c r="J55" s="78">
        <f t="shared" si="0"/>
        <v>8.5875156560594884E-3</v>
      </c>
      <c r="K55" s="78">
        <f>I55/'סכום נכסי הקרן'!$C$42</f>
        <v>-9.5464061834061762E-5</v>
      </c>
    </row>
    <row r="56" spans="2:11">
      <c r="B56" t="s">
        <v>2952</v>
      </c>
      <c r="C56" t="s">
        <v>2953</v>
      </c>
      <c r="D56" t="s">
        <v>2878</v>
      </c>
      <c r="E56" t="s">
        <v>106</v>
      </c>
      <c r="F56" s="86">
        <v>44964</v>
      </c>
      <c r="G56" s="77">
        <v>831276.33634899999</v>
      </c>
      <c r="H56" s="77">
        <v>-12.107398</v>
      </c>
      <c r="I56" s="77">
        <v>-100.64593112199999</v>
      </c>
      <c r="J56" s="78">
        <f t="shared" si="0"/>
        <v>6.5598267935511228E-3</v>
      </c>
      <c r="K56" s="78">
        <f>I56/'סכום נכסי הקרן'!$C$42</f>
        <v>-7.2923035685928923E-5</v>
      </c>
    </row>
    <row r="57" spans="2:11">
      <c r="B57" t="s">
        <v>2954</v>
      </c>
      <c r="C57" t="s">
        <v>2955</v>
      </c>
      <c r="D57" t="s">
        <v>2878</v>
      </c>
      <c r="E57" t="s">
        <v>106</v>
      </c>
      <c r="F57" s="86">
        <v>44956</v>
      </c>
      <c r="G57" s="77">
        <v>1069126.7296500001</v>
      </c>
      <c r="H57" s="77">
        <v>-12.116547000000001</v>
      </c>
      <c r="I57" s="77">
        <v>-129.54124542700001</v>
      </c>
      <c r="J57" s="78">
        <f t="shared" si="0"/>
        <v>8.4431444286799124E-3</v>
      </c>
      <c r="K57" s="78">
        <f>I57/'סכום נכסי הקרן'!$C$42</f>
        <v>-9.3859143213867059E-5</v>
      </c>
    </row>
    <row r="58" spans="2:11">
      <c r="B58" t="s">
        <v>2956</v>
      </c>
      <c r="C58" t="s">
        <v>2957</v>
      </c>
      <c r="D58" t="s">
        <v>2878</v>
      </c>
      <c r="E58" t="s">
        <v>106</v>
      </c>
      <c r="F58" s="86">
        <v>44956</v>
      </c>
      <c r="G58" s="77">
        <v>475167.43540000002</v>
      </c>
      <c r="H58" s="77">
        <v>-12.116547000000001</v>
      </c>
      <c r="I58" s="77">
        <v>-57.573886872000003</v>
      </c>
      <c r="J58" s="78">
        <f t="shared" si="0"/>
        <v>3.7525086359827186E-3</v>
      </c>
      <c r="K58" s="78">
        <f>I58/'סכום נכסי הקרן'!$C$42</f>
        <v>-4.171517477298948E-5</v>
      </c>
    </row>
    <row r="59" spans="2:11">
      <c r="B59" t="s">
        <v>2958</v>
      </c>
      <c r="C59" t="s">
        <v>2959</v>
      </c>
      <c r="D59" t="s">
        <v>2878</v>
      </c>
      <c r="E59" t="s">
        <v>106</v>
      </c>
      <c r="F59" s="86">
        <v>44957</v>
      </c>
      <c r="G59" s="77">
        <v>3684694.8824399994</v>
      </c>
      <c r="H59" s="77">
        <v>-12.046379</v>
      </c>
      <c r="I59" s="77">
        <v>-443.872296275</v>
      </c>
      <c r="J59" s="78">
        <f t="shared" si="0"/>
        <v>2.8930383469653636E-2</v>
      </c>
      <c r="K59" s="78">
        <f>I59/'סכום נכסי הקרן'!$C$42</f>
        <v>-3.2160778821769647E-4</v>
      </c>
    </row>
    <row r="60" spans="2:11">
      <c r="B60" t="s">
        <v>2960</v>
      </c>
      <c r="C60" t="s">
        <v>2961</v>
      </c>
      <c r="D60" t="s">
        <v>2878</v>
      </c>
      <c r="E60" t="s">
        <v>106</v>
      </c>
      <c r="F60" s="86">
        <v>44964</v>
      </c>
      <c r="G60" s="77">
        <v>1543615.6163999999</v>
      </c>
      <c r="H60" s="77">
        <v>-12.006135</v>
      </c>
      <c r="I60" s="77">
        <v>-185.32857604500001</v>
      </c>
      <c r="J60" s="78">
        <f t="shared" si="0"/>
        <v>1.2079210209471898E-2</v>
      </c>
      <c r="K60" s="78">
        <f>I60/'סכום נכסי הקרן'!$C$42</f>
        <v>-1.3427986818632324E-4</v>
      </c>
    </row>
    <row r="61" spans="2:11">
      <c r="B61" t="s">
        <v>2960</v>
      </c>
      <c r="C61" t="s">
        <v>2962</v>
      </c>
      <c r="D61" t="s">
        <v>2878</v>
      </c>
      <c r="E61" t="s">
        <v>106</v>
      </c>
      <c r="F61" s="86">
        <v>44964</v>
      </c>
      <c r="G61" s="77">
        <v>1543084.3697329997</v>
      </c>
      <c r="H61" s="77">
        <v>-12.006135</v>
      </c>
      <c r="I61" s="77">
        <v>-185.26479383</v>
      </c>
      <c r="J61" s="78">
        <f t="shared" si="0"/>
        <v>1.2075053058971677E-2</v>
      </c>
      <c r="K61" s="78">
        <f>I61/'סכום נכסי הקרן'!$C$42</f>
        <v>-1.3423365476578333E-4</v>
      </c>
    </row>
    <row r="62" spans="2:11">
      <c r="B62" t="s">
        <v>2963</v>
      </c>
      <c r="C62" t="s">
        <v>2964</v>
      </c>
      <c r="D62" t="s">
        <v>2878</v>
      </c>
      <c r="E62" t="s">
        <v>106</v>
      </c>
      <c r="F62" s="86">
        <v>44956</v>
      </c>
      <c r="G62" s="77">
        <v>1094000.290299</v>
      </c>
      <c r="H62" s="77">
        <v>-12.002259</v>
      </c>
      <c r="I62" s="77">
        <v>-131.30475095399999</v>
      </c>
      <c r="J62" s="78">
        <f t="shared" si="0"/>
        <v>8.5580849004667676E-3</v>
      </c>
      <c r="K62" s="78">
        <f>I62/'סכום נכסי הקרן'!$C$42</f>
        <v>-9.5136891604131026E-5</v>
      </c>
    </row>
    <row r="63" spans="2:11">
      <c r="B63" t="s">
        <v>2965</v>
      </c>
      <c r="C63" t="s">
        <v>2966</v>
      </c>
      <c r="D63" t="s">
        <v>2878</v>
      </c>
      <c r="E63" t="s">
        <v>106</v>
      </c>
      <c r="F63" s="86">
        <v>44956</v>
      </c>
      <c r="G63" s="77">
        <v>856199.07613399997</v>
      </c>
      <c r="H63" s="77">
        <v>-11.998996999999999</v>
      </c>
      <c r="I63" s="77">
        <v>-102.73530398300002</v>
      </c>
      <c r="J63" s="78">
        <f t="shared" si="0"/>
        <v>6.6960064077939739E-3</v>
      </c>
      <c r="K63" s="78">
        <f>I63/'סכום נכסי הקרן'!$C$42</f>
        <v>-7.4436891338168113E-5</v>
      </c>
    </row>
    <row r="64" spans="2:11">
      <c r="B64" t="s">
        <v>2967</v>
      </c>
      <c r="C64" t="s">
        <v>2968</v>
      </c>
      <c r="D64" t="s">
        <v>2878</v>
      </c>
      <c r="E64" t="s">
        <v>106</v>
      </c>
      <c r="F64" s="86">
        <v>44972</v>
      </c>
      <c r="G64" s="77">
        <v>641891.87887999997</v>
      </c>
      <c r="H64" s="77">
        <v>-10.195836999999999</v>
      </c>
      <c r="I64" s="77">
        <v>-65.446246638999995</v>
      </c>
      <c r="J64" s="78">
        <f t="shared" si="0"/>
        <v>4.2656075357826754E-3</v>
      </c>
      <c r="K64" s="78">
        <f>I64/'סכום נכסי הקרן'!$C$42</f>
        <v>-4.7419095098646095E-5</v>
      </c>
    </row>
    <row r="65" spans="2:11">
      <c r="B65" t="s">
        <v>2969</v>
      </c>
      <c r="C65" t="s">
        <v>2970</v>
      </c>
      <c r="D65" t="s">
        <v>2878</v>
      </c>
      <c r="E65" t="s">
        <v>106</v>
      </c>
      <c r="F65" s="86">
        <v>44972</v>
      </c>
      <c r="G65" s="77">
        <v>367005.6778</v>
      </c>
      <c r="H65" s="77">
        <v>-10.132687000000001</v>
      </c>
      <c r="I65" s="77">
        <v>-37.187536782000002</v>
      </c>
      <c r="J65" s="78">
        <f t="shared" si="0"/>
        <v>2.42378203916689E-3</v>
      </c>
      <c r="K65" s="78">
        <f>I65/'סכום נכסי הקרן'!$C$42</f>
        <v>-2.6944239489804942E-5</v>
      </c>
    </row>
    <row r="66" spans="2:11">
      <c r="B66" t="s">
        <v>2971</v>
      </c>
      <c r="C66" t="s">
        <v>2972</v>
      </c>
      <c r="D66" t="s">
        <v>2878</v>
      </c>
      <c r="E66" t="s">
        <v>106</v>
      </c>
      <c r="F66" s="86">
        <v>44972</v>
      </c>
      <c r="G66" s="77">
        <v>1209044.83745</v>
      </c>
      <c r="H66" s="77">
        <v>-10.101139</v>
      </c>
      <c r="I66" s="77">
        <v>-122.127304975</v>
      </c>
      <c r="J66" s="78">
        <f t="shared" si="0"/>
        <v>7.9599240472829815E-3</v>
      </c>
      <c r="K66" s="78">
        <f>I66/'סכום נכסי הקרן'!$C$42</f>
        <v>-8.8487370722645421E-5</v>
      </c>
    </row>
    <row r="67" spans="2:11">
      <c r="B67" t="s">
        <v>2971</v>
      </c>
      <c r="C67" t="s">
        <v>2973</v>
      </c>
      <c r="D67" t="s">
        <v>2878</v>
      </c>
      <c r="E67" t="s">
        <v>106</v>
      </c>
      <c r="F67" s="86">
        <v>44972</v>
      </c>
      <c r="G67" s="77">
        <v>792027.46736000001</v>
      </c>
      <c r="H67" s="77">
        <v>-10.101139</v>
      </c>
      <c r="I67" s="77">
        <v>-80.003798915000004</v>
      </c>
      <c r="J67" s="78">
        <f t="shared" si="0"/>
        <v>5.214429017228058E-3</v>
      </c>
      <c r="K67" s="78">
        <f>I67/'סכום נכסי הקרן'!$C$42</f>
        <v>-5.7966773403054721E-5</v>
      </c>
    </row>
    <row r="68" spans="2:11">
      <c r="B68" t="s">
        <v>2974</v>
      </c>
      <c r="C68" t="s">
        <v>2975</v>
      </c>
      <c r="D68" t="s">
        <v>2878</v>
      </c>
      <c r="E68" t="s">
        <v>106</v>
      </c>
      <c r="F68" s="86">
        <v>44972</v>
      </c>
      <c r="G68" s="77">
        <v>241850.527324</v>
      </c>
      <c r="H68" s="77">
        <v>-10.08222</v>
      </c>
      <c r="I68" s="77">
        <v>-24.383901161000001</v>
      </c>
      <c r="J68" s="78">
        <f t="shared" si="0"/>
        <v>1.5892760530312792E-3</v>
      </c>
      <c r="K68" s="78">
        <f>I68/'סכום נכסי הקרן'!$C$42</f>
        <v>-1.7667361955947811E-5</v>
      </c>
    </row>
    <row r="69" spans="2:11">
      <c r="B69" t="s">
        <v>2976</v>
      </c>
      <c r="C69" t="s">
        <v>2977</v>
      </c>
      <c r="D69" t="s">
        <v>2878</v>
      </c>
      <c r="E69" t="s">
        <v>106</v>
      </c>
      <c r="F69" s="86">
        <v>44973</v>
      </c>
      <c r="G69" s="77">
        <v>1212854.4889</v>
      </c>
      <c r="H69" s="77">
        <v>-9.7217570000000002</v>
      </c>
      <c r="I69" s="77">
        <v>-117.910767165</v>
      </c>
      <c r="J69" s="78">
        <f t="shared" si="0"/>
        <v>7.6851016337615534E-3</v>
      </c>
      <c r="K69" s="78">
        <f>I69/'סכום נכסי הקרן'!$C$42</f>
        <v>-8.5432277150934328E-5</v>
      </c>
    </row>
    <row r="70" spans="2:11">
      <c r="B70" t="s">
        <v>2978</v>
      </c>
      <c r="C70" t="s">
        <v>2979</v>
      </c>
      <c r="D70" t="s">
        <v>2878</v>
      </c>
      <c r="E70" t="s">
        <v>106</v>
      </c>
      <c r="F70" s="86">
        <v>44973</v>
      </c>
      <c r="G70" s="77">
        <v>3008222.6937660002</v>
      </c>
      <c r="H70" s="77">
        <v>-9.7092259999999992</v>
      </c>
      <c r="I70" s="77">
        <v>-292.075141261</v>
      </c>
      <c r="J70" s="78">
        <f t="shared" si="0"/>
        <v>1.9036659664379917E-2</v>
      </c>
      <c r="K70" s="78">
        <f>I70/'סכום נכסי הקרן'!$C$42</f>
        <v>-2.1162311989871317E-4</v>
      </c>
    </row>
    <row r="71" spans="2:11">
      <c r="B71" t="s">
        <v>2980</v>
      </c>
      <c r="C71" t="s">
        <v>2981</v>
      </c>
      <c r="D71" t="s">
        <v>2878</v>
      </c>
      <c r="E71" t="s">
        <v>106</v>
      </c>
      <c r="F71" s="86">
        <v>44977</v>
      </c>
      <c r="G71" s="77">
        <v>2117055.8659680001</v>
      </c>
      <c r="H71" s="77">
        <v>-9.369707</v>
      </c>
      <c r="I71" s="77">
        <v>-198.36192587899998</v>
      </c>
      <c r="J71" s="78">
        <f t="shared" si="0"/>
        <v>1.2928688340357902E-2</v>
      </c>
      <c r="K71" s="78">
        <f>I71/'סכום נכסי הקרן'!$C$42</f>
        <v>-1.4372318521321717E-4</v>
      </c>
    </row>
    <row r="72" spans="2:11">
      <c r="B72" t="s">
        <v>2982</v>
      </c>
      <c r="C72" t="s">
        <v>2983</v>
      </c>
      <c r="D72" t="s">
        <v>2878</v>
      </c>
      <c r="E72" t="s">
        <v>106</v>
      </c>
      <c r="F72" s="86">
        <v>44977</v>
      </c>
      <c r="G72" s="77">
        <v>1873687.196241</v>
      </c>
      <c r="H72" s="77">
        <v>-9.3323610000000006</v>
      </c>
      <c r="I72" s="77">
        <v>-174.85925550900001</v>
      </c>
      <c r="J72" s="78">
        <f t="shared" si="0"/>
        <v>1.1396848502478699E-2</v>
      </c>
      <c r="K72" s="78">
        <f>I72/'סכום נכסי הקרן'!$C$42</f>
        <v>-1.2669431925709011E-4</v>
      </c>
    </row>
    <row r="73" spans="2:11">
      <c r="B73" t="s">
        <v>2984</v>
      </c>
      <c r="C73" t="s">
        <v>2985</v>
      </c>
      <c r="D73" t="s">
        <v>2878</v>
      </c>
      <c r="E73" t="s">
        <v>106</v>
      </c>
      <c r="F73" s="86">
        <v>45013</v>
      </c>
      <c r="G73" s="77">
        <v>1218049.4681500001</v>
      </c>
      <c r="H73" s="77">
        <v>-9.1732849999999999</v>
      </c>
      <c r="I73" s="77">
        <v>-111.73514899900002</v>
      </c>
      <c r="J73" s="78">
        <f t="shared" si="0"/>
        <v>7.2825917154722437E-3</v>
      </c>
      <c r="K73" s="78">
        <f>I73/'סכום נכסי הקרן'!$C$42</f>
        <v>-8.0957731395517817E-5</v>
      </c>
    </row>
    <row r="74" spans="2:11">
      <c r="B74" t="s">
        <v>2984</v>
      </c>
      <c r="C74" t="s">
        <v>2986</v>
      </c>
      <c r="D74" t="s">
        <v>2878</v>
      </c>
      <c r="E74" t="s">
        <v>106</v>
      </c>
      <c r="F74" s="86">
        <v>45013</v>
      </c>
      <c r="G74" s="77">
        <v>299222.35061999998</v>
      </c>
      <c r="H74" s="77">
        <v>-9.1732849999999999</v>
      </c>
      <c r="I74" s="77">
        <v>-27.448518939000003</v>
      </c>
      <c r="J74" s="78">
        <f t="shared" si="0"/>
        <v>1.7890194662821221E-3</v>
      </c>
      <c r="K74" s="78">
        <f>I74/'סכום נכסי הקרן'!$C$42</f>
        <v>-1.9887831567560119E-5</v>
      </c>
    </row>
    <row r="75" spans="2:11">
      <c r="B75" t="s">
        <v>2987</v>
      </c>
      <c r="C75" t="s">
        <v>2988</v>
      </c>
      <c r="D75" t="s">
        <v>2878</v>
      </c>
      <c r="E75" t="s">
        <v>106</v>
      </c>
      <c r="F75" s="86">
        <v>45013</v>
      </c>
      <c r="G75" s="77">
        <v>414490.07776000001</v>
      </c>
      <c r="H75" s="77">
        <v>-9.0802399999999999</v>
      </c>
      <c r="I75" s="77">
        <v>-37.636692064000002</v>
      </c>
      <c r="J75" s="78">
        <f t="shared" si="0"/>
        <v>2.4530567532112866E-3</v>
      </c>
      <c r="K75" s="78">
        <f>I75/'סכום נכסי הקרן'!$C$42</f>
        <v>-2.7269675066709749E-5</v>
      </c>
    </row>
    <row r="76" spans="2:11">
      <c r="B76" t="s">
        <v>2989</v>
      </c>
      <c r="C76" t="s">
        <v>2990</v>
      </c>
      <c r="D76" t="s">
        <v>2878</v>
      </c>
      <c r="E76" t="s">
        <v>106</v>
      </c>
      <c r="F76" s="86">
        <v>45013</v>
      </c>
      <c r="G76" s="77">
        <v>488189.51671999996</v>
      </c>
      <c r="H76" s="77">
        <v>-8.9564249999999994</v>
      </c>
      <c r="I76" s="77">
        <v>-43.724330138999996</v>
      </c>
      <c r="J76" s="78">
        <f t="shared" ref="J76:J139" si="1">I76/$I$11</f>
        <v>2.8498323695590588E-3</v>
      </c>
      <c r="K76" s="78">
        <f>I76/'סכום נכסי הקרן'!$C$42</f>
        <v>-3.1680474824209399E-5</v>
      </c>
    </row>
    <row r="77" spans="2:11">
      <c r="B77" t="s">
        <v>2991</v>
      </c>
      <c r="C77" t="s">
        <v>2992</v>
      </c>
      <c r="D77" t="s">
        <v>2878</v>
      </c>
      <c r="E77" t="s">
        <v>106</v>
      </c>
      <c r="F77" s="86">
        <v>45014</v>
      </c>
      <c r="G77" s="77">
        <v>415196.59493799997</v>
      </c>
      <c r="H77" s="77">
        <v>-8.8678559999999997</v>
      </c>
      <c r="I77" s="77">
        <v>-36.819035855000003</v>
      </c>
      <c r="J77" s="78">
        <f t="shared" si="1"/>
        <v>2.3997641556078135E-3</v>
      </c>
      <c r="K77" s="78">
        <f>I77/'סכום נכסי הקרן'!$C$42</f>
        <v>-2.6677242046884521E-5</v>
      </c>
    </row>
    <row r="78" spans="2:11">
      <c r="B78" t="s">
        <v>2991</v>
      </c>
      <c r="C78" t="s">
        <v>2993</v>
      </c>
      <c r="D78" t="s">
        <v>2878</v>
      </c>
      <c r="E78" t="s">
        <v>106</v>
      </c>
      <c r="F78" s="86">
        <v>45014</v>
      </c>
      <c r="G78" s="77">
        <v>499980.10060000001</v>
      </c>
      <c r="H78" s="77">
        <v>-8.8678559999999997</v>
      </c>
      <c r="I78" s="77">
        <v>-44.337514987000006</v>
      </c>
      <c r="J78" s="78">
        <f t="shared" si="1"/>
        <v>2.8897980825339253E-3</v>
      </c>
      <c r="K78" s="78">
        <f>I78/'סכום נכסי הקרן'!$C$42</f>
        <v>-3.2124758066008545E-5</v>
      </c>
    </row>
    <row r="79" spans="2:11">
      <c r="B79" t="s">
        <v>2994</v>
      </c>
      <c r="C79" t="s">
        <v>2995</v>
      </c>
      <c r="D79" t="s">
        <v>2878</v>
      </c>
      <c r="E79" t="s">
        <v>106</v>
      </c>
      <c r="F79" s="86">
        <v>45012</v>
      </c>
      <c r="G79" s="77">
        <v>1710360.3350749998</v>
      </c>
      <c r="H79" s="77">
        <v>-8.8269129999999993</v>
      </c>
      <c r="I79" s="77">
        <v>-150.97202406100001</v>
      </c>
      <c r="J79" s="78">
        <f t="shared" si="1"/>
        <v>9.8399440242797256E-3</v>
      </c>
      <c r="K79" s="78">
        <f>I79/'סכום נכסי הקרן'!$C$42</f>
        <v>-1.0938681947144025E-4</v>
      </c>
    </row>
    <row r="80" spans="2:11">
      <c r="B80" t="s">
        <v>2996</v>
      </c>
      <c r="C80" t="s">
        <v>2997</v>
      </c>
      <c r="D80" t="s">
        <v>2878</v>
      </c>
      <c r="E80" t="s">
        <v>106</v>
      </c>
      <c r="F80" s="86">
        <v>45014</v>
      </c>
      <c r="G80" s="77">
        <v>2077160.5033199999</v>
      </c>
      <c r="H80" s="77">
        <v>-8.8061389999999999</v>
      </c>
      <c r="I80" s="77">
        <v>-182.917650643</v>
      </c>
      <c r="J80" s="78">
        <f t="shared" si="1"/>
        <v>1.1922072679191395E-2</v>
      </c>
      <c r="K80" s="78">
        <f>I80/'סכום נכסי הקרן'!$C$42</f>
        <v>-1.3253303155650415E-4</v>
      </c>
    </row>
    <row r="81" spans="2:11">
      <c r="B81" t="s">
        <v>2998</v>
      </c>
      <c r="C81" t="s">
        <v>2999</v>
      </c>
      <c r="D81" t="s">
        <v>2878</v>
      </c>
      <c r="E81" t="s">
        <v>106</v>
      </c>
      <c r="F81" s="86">
        <v>45012</v>
      </c>
      <c r="G81" s="77">
        <v>733531.07010000001</v>
      </c>
      <c r="H81" s="77">
        <v>-8.7498400000000007</v>
      </c>
      <c r="I81" s="77">
        <v>-64.182798101000003</v>
      </c>
      <c r="J81" s="78">
        <f t="shared" si="1"/>
        <v>4.1832594122226787E-3</v>
      </c>
      <c r="K81" s="78">
        <f>I81/'סכום נכסי הקרן'!$C$42</f>
        <v>-4.6503663130390712E-5</v>
      </c>
    </row>
    <row r="82" spans="2:11">
      <c r="B82" t="s">
        <v>3000</v>
      </c>
      <c r="C82" t="s">
        <v>3001</v>
      </c>
      <c r="D82" t="s">
        <v>2878</v>
      </c>
      <c r="E82" t="s">
        <v>106</v>
      </c>
      <c r="F82" s="86">
        <v>45090</v>
      </c>
      <c r="G82" s="77">
        <v>2082459.382155</v>
      </c>
      <c r="H82" s="77">
        <v>-8.4759170000000008</v>
      </c>
      <c r="I82" s="77">
        <v>-176.50753804000001</v>
      </c>
      <c r="J82" s="78">
        <f t="shared" si="1"/>
        <v>1.1504279054212476E-2</v>
      </c>
      <c r="K82" s="78">
        <f>I82/'סכום נכסי הקרן'!$C$42</f>
        <v>-1.2788858279550288E-4</v>
      </c>
    </row>
    <row r="83" spans="2:11">
      <c r="B83" t="s">
        <v>3002</v>
      </c>
      <c r="C83" t="s">
        <v>3003</v>
      </c>
      <c r="D83" t="s">
        <v>2878</v>
      </c>
      <c r="E83" t="s">
        <v>106</v>
      </c>
      <c r="F83" s="86">
        <v>45090</v>
      </c>
      <c r="G83" s="77">
        <v>858695.43683000002</v>
      </c>
      <c r="H83" s="77">
        <v>-8.3227890000000002</v>
      </c>
      <c r="I83" s="77">
        <v>-71.467412662000001</v>
      </c>
      <c r="J83" s="78">
        <f t="shared" si="1"/>
        <v>4.6580506854040646E-3</v>
      </c>
      <c r="K83" s="78">
        <f>I83/'סכום נכסי הקרן'!$C$42</f>
        <v>-5.1781732513504827E-5</v>
      </c>
    </row>
    <row r="84" spans="2:11">
      <c r="B84" t="s">
        <v>3004</v>
      </c>
      <c r="C84" t="s">
        <v>3005</v>
      </c>
      <c r="D84" t="s">
        <v>2878</v>
      </c>
      <c r="E84" t="s">
        <v>106</v>
      </c>
      <c r="F84" s="86">
        <v>45090</v>
      </c>
      <c r="G84" s="77">
        <v>861483.23990100017</v>
      </c>
      <c r="H84" s="77">
        <v>-8.1700929999999996</v>
      </c>
      <c r="I84" s="77">
        <v>-70.383982193000008</v>
      </c>
      <c r="J84" s="78">
        <f t="shared" si="1"/>
        <v>4.5874356477143561E-3</v>
      </c>
      <c r="K84" s="78">
        <f>I84/'סכום נכסי הקרן'!$C$42</f>
        <v>-5.0996732684169064E-5</v>
      </c>
    </row>
    <row r="85" spans="2:11">
      <c r="B85" t="s">
        <v>3004</v>
      </c>
      <c r="C85" t="s">
        <v>3006</v>
      </c>
      <c r="D85" t="s">
        <v>2878</v>
      </c>
      <c r="E85" t="s">
        <v>106</v>
      </c>
      <c r="F85" s="86">
        <v>45090</v>
      </c>
      <c r="G85" s="77">
        <v>402366.28856000002</v>
      </c>
      <c r="H85" s="77">
        <v>-8.1700929999999996</v>
      </c>
      <c r="I85" s="77">
        <v>-32.873700122000002</v>
      </c>
      <c r="J85" s="78">
        <f t="shared" si="1"/>
        <v>2.1426179524541436E-3</v>
      </c>
      <c r="K85" s="78">
        <f>I85/'סכום נכסי הקרן'!$C$42</f>
        <v>-2.3818648010909226E-5</v>
      </c>
    </row>
    <row r="86" spans="2:11">
      <c r="B86" t="s">
        <v>3007</v>
      </c>
      <c r="C86" t="s">
        <v>3008</v>
      </c>
      <c r="D86" t="s">
        <v>2878</v>
      </c>
      <c r="E86" t="s">
        <v>106</v>
      </c>
      <c r="F86" s="86">
        <v>44993</v>
      </c>
      <c r="G86" s="77">
        <v>653301.65425000002</v>
      </c>
      <c r="H86" s="77">
        <v>-8.1637520000000006</v>
      </c>
      <c r="I86" s="77">
        <v>-53.333927601000006</v>
      </c>
      <c r="J86" s="78">
        <f t="shared" si="1"/>
        <v>3.476159675628259E-3</v>
      </c>
      <c r="K86" s="78">
        <f>I86/'סכום נכסי הקרן'!$C$42</f>
        <v>-3.8643111175592518E-5</v>
      </c>
    </row>
    <row r="87" spans="2:11">
      <c r="B87" t="s">
        <v>3009</v>
      </c>
      <c r="C87" t="s">
        <v>3010</v>
      </c>
      <c r="D87" t="s">
        <v>2878</v>
      </c>
      <c r="E87" t="s">
        <v>106</v>
      </c>
      <c r="F87" s="86">
        <v>45019</v>
      </c>
      <c r="G87" s="77">
        <v>2093057.139825</v>
      </c>
      <c r="H87" s="77">
        <v>-7.9744539999999997</v>
      </c>
      <c r="I87" s="77">
        <v>-166.90987489899999</v>
      </c>
      <c r="J87" s="78">
        <f t="shared" si="1"/>
        <v>1.087872959457766E-2</v>
      </c>
      <c r="K87" s="78">
        <f>I87/'סכום נכסי הקרן'!$C$42</f>
        <v>-1.2093459345951787E-4</v>
      </c>
    </row>
    <row r="88" spans="2:11">
      <c r="B88" t="s">
        <v>3009</v>
      </c>
      <c r="C88" t="s">
        <v>3011</v>
      </c>
      <c r="D88" t="s">
        <v>2878</v>
      </c>
      <c r="E88" t="s">
        <v>106</v>
      </c>
      <c r="F88" s="86">
        <v>45019</v>
      </c>
      <c r="G88" s="77">
        <v>705729.14370000002</v>
      </c>
      <c r="H88" s="77">
        <v>-7.9744539999999997</v>
      </c>
      <c r="I88" s="77">
        <v>-56.278044627</v>
      </c>
      <c r="J88" s="78">
        <f t="shared" si="1"/>
        <v>3.6680491791104639E-3</v>
      </c>
      <c r="K88" s="78">
        <f>I88/'סכום נכסי הקרן'!$C$42</f>
        <v>-4.0776271935865113E-5</v>
      </c>
    </row>
    <row r="89" spans="2:11">
      <c r="B89" t="s">
        <v>3012</v>
      </c>
      <c r="C89" t="s">
        <v>3013</v>
      </c>
      <c r="D89" t="s">
        <v>2878</v>
      </c>
      <c r="E89" t="s">
        <v>106</v>
      </c>
      <c r="F89" s="86">
        <v>45019</v>
      </c>
      <c r="G89" s="77">
        <v>302608.48924800003</v>
      </c>
      <c r="H89" s="77">
        <v>-7.9198110000000002</v>
      </c>
      <c r="I89" s="77">
        <v>-23.966019995</v>
      </c>
      <c r="J89" s="78">
        <f t="shared" si="1"/>
        <v>1.5620397004168416E-3</v>
      </c>
      <c r="K89" s="78">
        <f>I89/'סכום נכסי הקרן'!$C$42</f>
        <v>-1.7364586047960464E-5</v>
      </c>
    </row>
    <row r="90" spans="2:11">
      <c r="B90" t="s">
        <v>3012</v>
      </c>
      <c r="C90" t="s">
        <v>3014</v>
      </c>
      <c r="D90" t="s">
        <v>2878</v>
      </c>
      <c r="E90" t="s">
        <v>106</v>
      </c>
      <c r="F90" s="86">
        <v>45019</v>
      </c>
      <c r="G90" s="77">
        <v>799873.54668000003</v>
      </c>
      <c r="H90" s="77">
        <v>-7.9198110000000002</v>
      </c>
      <c r="I90" s="77">
        <v>-63.348472135999998</v>
      </c>
      <c r="J90" s="78">
        <f t="shared" si="1"/>
        <v>4.1288803254702477E-3</v>
      </c>
      <c r="K90" s="78">
        <f>I90/'סכום נכסי הקרן'!$C$42</f>
        <v>-4.589915203450108E-5</v>
      </c>
    </row>
    <row r="91" spans="2:11">
      <c r="B91" t="s">
        <v>3012</v>
      </c>
      <c r="C91" t="s">
        <v>3015</v>
      </c>
      <c r="D91" t="s">
        <v>2878</v>
      </c>
      <c r="E91" t="s">
        <v>106</v>
      </c>
      <c r="F91" s="86">
        <v>45019</v>
      </c>
      <c r="G91" s="77">
        <v>492733.39190400002</v>
      </c>
      <c r="H91" s="77">
        <v>-7.9198110000000002</v>
      </c>
      <c r="I91" s="77">
        <v>-39.023552729000002</v>
      </c>
      <c r="J91" s="78">
        <f t="shared" si="1"/>
        <v>2.54344854200761E-3</v>
      </c>
      <c r="K91" s="78">
        <f>I91/'סכום נכסי הקרן'!$C$42</f>
        <v>-2.8274525323821628E-5</v>
      </c>
    </row>
    <row r="92" spans="2:11">
      <c r="B92" t="s">
        <v>3016</v>
      </c>
      <c r="C92" t="s">
        <v>3017</v>
      </c>
      <c r="D92" t="s">
        <v>2878</v>
      </c>
      <c r="E92" t="s">
        <v>106</v>
      </c>
      <c r="F92" s="86">
        <v>45091</v>
      </c>
      <c r="G92" s="77">
        <v>1089758.1019679999</v>
      </c>
      <c r="H92" s="77">
        <v>-8.0831250000000008</v>
      </c>
      <c r="I92" s="77">
        <v>-88.086504503</v>
      </c>
      <c r="J92" s="78">
        <f t="shared" si="1"/>
        <v>5.7412376829085125E-3</v>
      </c>
      <c r="K92" s="78">
        <f>I92/'סכום נכסי הקרן'!$C$42</f>
        <v>-6.3823099848264993E-5</v>
      </c>
    </row>
    <row r="93" spans="2:11">
      <c r="B93" t="s">
        <v>3018</v>
      </c>
      <c r="C93" t="s">
        <v>3019</v>
      </c>
      <c r="D93" t="s">
        <v>2878</v>
      </c>
      <c r="E93" t="s">
        <v>106</v>
      </c>
      <c r="F93" s="86">
        <v>45019</v>
      </c>
      <c r="G93" s="77">
        <v>246449.81561999998</v>
      </c>
      <c r="H93" s="77">
        <v>-7.883413</v>
      </c>
      <c r="I93" s="77">
        <v>-19.428656695999997</v>
      </c>
      <c r="J93" s="78">
        <f t="shared" si="1"/>
        <v>1.266306758120582E-3</v>
      </c>
      <c r="K93" s="78">
        <f>I93/'סכום נכסי הקרן'!$C$42</f>
        <v>-1.4077038284385993E-5</v>
      </c>
    </row>
    <row r="94" spans="2:11">
      <c r="B94" t="s">
        <v>3020</v>
      </c>
      <c r="C94" t="s">
        <v>3021</v>
      </c>
      <c r="D94" t="s">
        <v>2878</v>
      </c>
      <c r="E94" t="s">
        <v>106</v>
      </c>
      <c r="F94" s="86">
        <v>45091</v>
      </c>
      <c r="G94" s="77">
        <v>908642.22479999985</v>
      </c>
      <c r="H94" s="77">
        <v>-8.0224039999999999</v>
      </c>
      <c r="I94" s="77">
        <v>-72.894947250000001</v>
      </c>
      <c r="J94" s="78">
        <f t="shared" si="1"/>
        <v>4.751093489367318E-3</v>
      </c>
      <c r="K94" s="78">
        <f>I94/'סכום נכסי הקרן'!$C$42</f>
        <v>-5.2816053072151502E-5</v>
      </c>
    </row>
    <row r="95" spans="2:11">
      <c r="B95" t="s">
        <v>3020</v>
      </c>
      <c r="C95" t="s">
        <v>3022</v>
      </c>
      <c r="D95" t="s">
        <v>2878</v>
      </c>
      <c r="E95" t="s">
        <v>106</v>
      </c>
      <c r="F95" s="86">
        <v>45091</v>
      </c>
      <c r="G95" s="77">
        <v>898480.37568000006</v>
      </c>
      <c r="H95" s="77">
        <v>-8.0224039999999999</v>
      </c>
      <c r="I95" s="77">
        <v>-72.079722731000004</v>
      </c>
      <c r="J95" s="78">
        <f t="shared" si="1"/>
        <v>4.6979593826738881E-3</v>
      </c>
      <c r="K95" s="78">
        <f>I95/'סכום נכסי הקרן'!$C$42</f>
        <v>-5.2225381933951E-5</v>
      </c>
    </row>
    <row r="96" spans="2:11">
      <c r="B96" t="s">
        <v>3023</v>
      </c>
      <c r="C96" t="s">
        <v>3024</v>
      </c>
      <c r="D96" t="s">
        <v>2878</v>
      </c>
      <c r="E96" t="s">
        <v>106</v>
      </c>
      <c r="F96" s="86">
        <v>45131</v>
      </c>
      <c r="G96" s="77">
        <v>748733.64639999997</v>
      </c>
      <c r="H96" s="77">
        <v>-7.4373379999999996</v>
      </c>
      <c r="I96" s="77">
        <v>-55.685852044999997</v>
      </c>
      <c r="J96" s="78">
        <f t="shared" si="1"/>
        <v>3.6294516846758708E-3</v>
      </c>
      <c r="K96" s="78">
        <f>I96/'סכום נכסי הקרן'!$C$42</f>
        <v>-4.0347198645880024E-5</v>
      </c>
    </row>
    <row r="97" spans="2:11">
      <c r="B97" t="s">
        <v>3023</v>
      </c>
      <c r="C97" t="s">
        <v>3025</v>
      </c>
      <c r="D97" t="s">
        <v>2878</v>
      </c>
      <c r="E97" t="s">
        <v>106</v>
      </c>
      <c r="F97" s="86">
        <v>45131</v>
      </c>
      <c r="G97" s="77">
        <v>887718.05423999997</v>
      </c>
      <c r="H97" s="77">
        <v>-7.4373379999999996</v>
      </c>
      <c r="I97" s="77">
        <v>-66.022592245000013</v>
      </c>
      <c r="J97" s="78">
        <f t="shared" si="1"/>
        <v>4.3031721676206128E-3</v>
      </c>
      <c r="K97" s="78">
        <f>I97/'סכום נכסי הקרן'!$C$42</f>
        <v>-4.7836686458030719E-5</v>
      </c>
    </row>
    <row r="98" spans="2:11">
      <c r="B98" t="s">
        <v>3026</v>
      </c>
      <c r="C98" t="s">
        <v>3027</v>
      </c>
      <c r="D98" t="s">
        <v>2878</v>
      </c>
      <c r="E98" t="s">
        <v>106</v>
      </c>
      <c r="F98" s="86">
        <v>45019</v>
      </c>
      <c r="G98" s="77">
        <v>767516.66047999996</v>
      </c>
      <c r="H98" s="77">
        <v>-7.8137189999999999</v>
      </c>
      <c r="I98" s="77">
        <v>-59.97159413</v>
      </c>
      <c r="J98" s="78">
        <f t="shared" si="1"/>
        <v>3.9087846437535117E-3</v>
      </c>
      <c r="K98" s="78">
        <f>I98/'סכום נכסי הקרן'!$C$42</f>
        <v>-4.3452434193120419E-5</v>
      </c>
    </row>
    <row r="99" spans="2:11">
      <c r="B99" t="s">
        <v>3028</v>
      </c>
      <c r="C99" t="s">
        <v>3029</v>
      </c>
      <c r="D99" t="s">
        <v>2878</v>
      </c>
      <c r="E99" t="s">
        <v>106</v>
      </c>
      <c r="F99" s="86">
        <v>44993</v>
      </c>
      <c r="G99" s="77">
        <v>690951.63483899995</v>
      </c>
      <c r="H99" s="77">
        <v>-7.7865029999999997</v>
      </c>
      <c r="I99" s="77">
        <v>-53.800971960000005</v>
      </c>
      <c r="J99" s="78">
        <f t="shared" si="1"/>
        <v>3.5066003508328167E-3</v>
      </c>
      <c r="K99" s="78">
        <f>I99/'סכום נכסי הקרן'!$C$42</f>
        <v>-3.8981508287910789E-5</v>
      </c>
    </row>
    <row r="100" spans="2:11">
      <c r="B100" t="s">
        <v>3030</v>
      </c>
      <c r="C100" t="s">
        <v>3031</v>
      </c>
      <c r="D100" t="s">
        <v>2878</v>
      </c>
      <c r="E100" t="s">
        <v>106</v>
      </c>
      <c r="F100" s="86">
        <v>45131</v>
      </c>
      <c r="G100" s="77">
        <v>992908.09727899998</v>
      </c>
      <c r="H100" s="77">
        <v>-7.3468770000000001</v>
      </c>
      <c r="I100" s="77">
        <v>-72.947738165000004</v>
      </c>
      <c r="J100" s="78">
        <f t="shared" si="1"/>
        <v>4.7545342569652984E-3</v>
      </c>
      <c r="K100" s="78">
        <f>I100/'סכום נכסי הקרן'!$C$42</f>
        <v>-5.2854302743405194E-5</v>
      </c>
    </row>
    <row r="101" spans="2:11">
      <c r="B101" t="s">
        <v>3032</v>
      </c>
      <c r="C101" t="s">
        <v>3033</v>
      </c>
      <c r="D101" t="s">
        <v>2878</v>
      </c>
      <c r="E101" t="s">
        <v>106</v>
      </c>
      <c r="F101" s="86">
        <v>45131</v>
      </c>
      <c r="G101" s="77">
        <v>890026.34560400015</v>
      </c>
      <c r="H101" s="77">
        <v>-7.316757</v>
      </c>
      <c r="I101" s="77">
        <v>-65.121068291</v>
      </c>
      <c r="J101" s="78">
        <f t="shared" si="1"/>
        <v>4.2444132995516316E-3</v>
      </c>
      <c r="K101" s="78">
        <f>I101/'סכום נכסי הקרן'!$C$42</f>
        <v>-4.7183487041657173E-5</v>
      </c>
    </row>
    <row r="102" spans="2:11">
      <c r="B102" t="s">
        <v>3034</v>
      </c>
      <c r="C102" t="s">
        <v>3035</v>
      </c>
      <c r="D102" t="s">
        <v>2878</v>
      </c>
      <c r="E102" t="s">
        <v>106</v>
      </c>
      <c r="F102" s="86">
        <v>44993</v>
      </c>
      <c r="G102" s="77">
        <v>864416.84064399998</v>
      </c>
      <c r="H102" s="77">
        <v>-7.6958149999999996</v>
      </c>
      <c r="I102" s="77">
        <v>-66.523917785999998</v>
      </c>
      <c r="J102" s="78">
        <f t="shared" si="1"/>
        <v>4.3358471966007403E-3</v>
      </c>
      <c r="K102" s="78">
        <f>I102/'סכום נכסי הקרן'!$C$42</f>
        <v>-4.8199922009722271E-5</v>
      </c>
    </row>
    <row r="103" spans="2:11">
      <c r="B103" t="s">
        <v>3036</v>
      </c>
      <c r="C103" t="s">
        <v>3037</v>
      </c>
      <c r="D103" t="s">
        <v>2878</v>
      </c>
      <c r="E103" t="s">
        <v>106</v>
      </c>
      <c r="F103" s="86">
        <v>44993</v>
      </c>
      <c r="G103" s="77">
        <v>1539600.0568939999</v>
      </c>
      <c r="H103" s="77">
        <v>-7.6927940000000001</v>
      </c>
      <c r="I103" s="77">
        <v>-118.438265734</v>
      </c>
      <c r="J103" s="78">
        <f t="shared" si="1"/>
        <v>7.7194825491936096E-3</v>
      </c>
      <c r="K103" s="78">
        <f>I103/'סכום נכסי הקרן'!$C$42</f>
        <v>-8.5814476376900413E-5</v>
      </c>
    </row>
    <row r="104" spans="2:11">
      <c r="B104" t="s">
        <v>3036</v>
      </c>
      <c r="C104" t="s">
        <v>3038</v>
      </c>
      <c r="D104" t="s">
        <v>2878</v>
      </c>
      <c r="E104" t="s">
        <v>106</v>
      </c>
      <c r="F104" s="86">
        <v>44993</v>
      </c>
      <c r="G104" s="77">
        <v>2037516.655246</v>
      </c>
      <c r="H104" s="77">
        <v>-7.6927940000000001</v>
      </c>
      <c r="I104" s="77">
        <v>-156.74196546599998</v>
      </c>
      <c r="J104" s="78">
        <f t="shared" si="1"/>
        <v>1.0216013039726145E-2</v>
      </c>
      <c r="K104" s="78">
        <f>I104/'סכום נכסי הקרן'!$C$42</f>
        <v>-1.1356743202370028E-4</v>
      </c>
    </row>
    <row r="105" spans="2:11">
      <c r="B105" t="s">
        <v>3039</v>
      </c>
      <c r="C105" t="s">
        <v>3040</v>
      </c>
      <c r="D105" t="s">
        <v>2878</v>
      </c>
      <c r="E105" t="s">
        <v>106</v>
      </c>
      <c r="F105" s="86">
        <v>44986</v>
      </c>
      <c r="G105" s="77">
        <v>1299219.7054419999</v>
      </c>
      <c r="H105" s="77">
        <v>-7.7094550000000002</v>
      </c>
      <c r="I105" s="77">
        <v>-100.16275224099999</v>
      </c>
      <c r="J105" s="78">
        <f t="shared" si="1"/>
        <v>6.5283345142872961E-3</v>
      </c>
      <c r="K105" s="78">
        <f>I105/'סכום נכסי הקרן'!$C$42</f>
        <v>-7.2572948301480767E-5</v>
      </c>
    </row>
    <row r="106" spans="2:11">
      <c r="B106" t="s">
        <v>3039</v>
      </c>
      <c r="C106" t="s">
        <v>3041</v>
      </c>
      <c r="D106" t="s">
        <v>2878</v>
      </c>
      <c r="E106" t="s">
        <v>106</v>
      </c>
      <c r="F106" s="86">
        <v>44986</v>
      </c>
      <c r="G106" s="77">
        <v>1259790.780092</v>
      </c>
      <c r="H106" s="77">
        <v>-7.7094550000000002</v>
      </c>
      <c r="I106" s="77">
        <v>-97.122997226999999</v>
      </c>
      <c r="J106" s="78">
        <f t="shared" si="1"/>
        <v>6.3302115880609243E-3</v>
      </c>
      <c r="K106" s="78">
        <f>I106/'סכום נכסי הקרן'!$C$42</f>
        <v>-7.0370493012019493E-5</v>
      </c>
    </row>
    <row r="107" spans="2:11">
      <c r="B107" t="s">
        <v>3042</v>
      </c>
      <c r="C107" t="s">
        <v>3043</v>
      </c>
      <c r="D107" t="s">
        <v>2878</v>
      </c>
      <c r="E107" t="s">
        <v>106</v>
      </c>
      <c r="F107" s="86">
        <v>44986</v>
      </c>
      <c r="G107" s="77">
        <v>1136600.505477</v>
      </c>
      <c r="H107" s="77">
        <v>-7.6792600000000002</v>
      </c>
      <c r="I107" s="77">
        <v>-87.282509327000014</v>
      </c>
      <c r="J107" s="78">
        <f t="shared" si="1"/>
        <v>5.688835474109654E-3</v>
      </c>
      <c r="K107" s="78">
        <f>I107/'סכום נכסי הקרן'!$C$42</f>
        <v>-6.3240564933468574E-5</v>
      </c>
    </row>
    <row r="108" spans="2:11">
      <c r="B108" t="s">
        <v>3044</v>
      </c>
      <c r="C108" t="s">
        <v>3045</v>
      </c>
      <c r="D108" t="s">
        <v>2878</v>
      </c>
      <c r="E108" t="s">
        <v>106</v>
      </c>
      <c r="F108" s="86">
        <v>44993</v>
      </c>
      <c r="G108" s="77">
        <v>1483686.0737999999</v>
      </c>
      <c r="H108" s="77">
        <v>-7.5630800000000002</v>
      </c>
      <c r="I108" s="77">
        <v>-112.21236928199998</v>
      </c>
      <c r="J108" s="78">
        <f t="shared" si="1"/>
        <v>7.3136956295992298E-3</v>
      </c>
      <c r="K108" s="78">
        <f>I108/'סכום נכסי הקרן'!$C$42</f>
        <v>-8.1303501476228507E-5</v>
      </c>
    </row>
    <row r="109" spans="2:11">
      <c r="B109" t="s">
        <v>3044</v>
      </c>
      <c r="C109" t="s">
        <v>3046</v>
      </c>
      <c r="D109" t="s">
        <v>2878</v>
      </c>
      <c r="E109" t="s">
        <v>106</v>
      </c>
      <c r="F109" s="86">
        <v>44993</v>
      </c>
      <c r="G109" s="77">
        <v>202487.6868</v>
      </c>
      <c r="H109" s="77">
        <v>-7.5630800000000002</v>
      </c>
      <c r="I109" s="77">
        <v>-15.314306366999999</v>
      </c>
      <c r="J109" s="78">
        <f t="shared" si="1"/>
        <v>9.9814464540174514E-4</v>
      </c>
      <c r="K109" s="78">
        <f>I109/'סכום נכסי הקרן'!$C$42</f>
        <v>-1.1095984678727641E-5</v>
      </c>
    </row>
    <row r="110" spans="2:11">
      <c r="B110" t="s">
        <v>3047</v>
      </c>
      <c r="C110" t="s">
        <v>3048</v>
      </c>
      <c r="D110" t="s">
        <v>2878</v>
      </c>
      <c r="E110" t="s">
        <v>106</v>
      </c>
      <c r="F110" s="86">
        <v>44980</v>
      </c>
      <c r="G110" s="77">
        <v>911628.49278600002</v>
      </c>
      <c r="H110" s="77">
        <v>-7.5541650000000002</v>
      </c>
      <c r="I110" s="77">
        <v>-68.865917646999989</v>
      </c>
      <c r="J110" s="78">
        <f t="shared" si="1"/>
        <v>4.4884923484455573E-3</v>
      </c>
      <c r="K110" s="78">
        <f>I110/'סכום נכסי הקרן'!$C$42</f>
        <v>-4.9896818620804558E-5</v>
      </c>
    </row>
    <row r="111" spans="2:11">
      <c r="B111" t="s">
        <v>3047</v>
      </c>
      <c r="C111" t="s">
        <v>3049</v>
      </c>
      <c r="D111" t="s">
        <v>2878</v>
      </c>
      <c r="E111" t="s">
        <v>106</v>
      </c>
      <c r="F111" s="86">
        <v>44980</v>
      </c>
      <c r="G111" s="77">
        <v>563395.77911100001</v>
      </c>
      <c r="H111" s="77">
        <v>-7.5541650000000002</v>
      </c>
      <c r="I111" s="77">
        <v>-42.559844974000001</v>
      </c>
      <c r="J111" s="78">
        <f t="shared" si="1"/>
        <v>2.7739344082515099E-3</v>
      </c>
      <c r="K111" s="78">
        <f>I111/'סכום נכסי הקרן'!$C$42</f>
        <v>-3.0836746793713119E-5</v>
      </c>
    </row>
    <row r="112" spans="2:11">
      <c r="B112" t="s">
        <v>3047</v>
      </c>
      <c r="C112" t="s">
        <v>3050</v>
      </c>
      <c r="D112" t="s">
        <v>2878</v>
      </c>
      <c r="E112" t="s">
        <v>106</v>
      </c>
      <c r="F112" s="86">
        <v>44980</v>
      </c>
      <c r="G112" s="77">
        <v>989595.06065200001</v>
      </c>
      <c r="H112" s="77">
        <v>-7.5541650000000002</v>
      </c>
      <c r="I112" s="77">
        <v>-74.755640580999994</v>
      </c>
      <c r="J112" s="78">
        <f t="shared" si="1"/>
        <v>4.8723683966706262E-3</v>
      </c>
      <c r="K112" s="78">
        <f>I112/'סכום נכסי הקרן'!$C$42</f>
        <v>-5.4164218911191791E-5</v>
      </c>
    </row>
    <row r="113" spans="2:11">
      <c r="B113" t="s">
        <v>3051</v>
      </c>
      <c r="C113" t="s">
        <v>3052</v>
      </c>
      <c r="D113" t="s">
        <v>2878</v>
      </c>
      <c r="E113" t="s">
        <v>106</v>
      </c>
      <c r="F113" s="86">
        <v>44998</v>
      </c>
      <c r="G113" s="77">
        <v>742258.63524000009</v>
      </c>
      <c r="H113" s="77">
        <v>-7.3144119999999999</v>
      </c>
      <c r="I113" s="77">
        <v>-54.291855384999998</v>
      </c>
      <c r="J113" s="78">
        <f t="shared" si="1"/>
        <v>3.5385947912232761E-3</v>
      </c>
      <c r="K113" s="78">
        <f>I113/'סכום נכסי הקרן'!$C$42</f>
        <v>-3.9337178001726782E-5</v>
      </c>
    </row>
    <row r="114" spans="2:11">
      <c r="B114" t="s">
        <v>3053</v>
      </c>
      <c r="C114" t="s">
        <v>3054</v>
      </c>
      <c r="D114" t="s">
        <v>2878</v>
      </c>
      <c r="E114" t="s">
        <v>106</v>
      </c>
      <c r="F114" s="86">
        <v>45126</v>
      </c>
      <c r="G114" s="77">
        <v>1478988.2145440001</v>
      </c>
      <c r="H114" s="77">
        <v>-7.4711470000000002</v>
      </c>
      <c r="I114" s="77">
        <v>-110.49738202600001</v>
      </c>
      <c r="J114" s="78">
        <f t="shared" si="1"/>
        <v>7.2019174461486696E-3</v>
      </c>
      <c r="K114" s="78">
        <f>I114/'סכום נכסי הקרן'!$C$42</f>
        <v>-8.0060907011891906E-5</v>
      </c>
    </row>
    <row r="115" spans="2:11">
      <c r="B115" t="s">
        <v>3055</v>
      </c>
      <c r="C115" t="s">
        <v>3056</v>
      </c>
      <c r="D115" t="s">
        <v>2878</v>
      </c>
      <c r="E115" t="s">
        <v>106</v>
      </c>
      <c r="F115" s="86">
        <v>44991</v>
      </c>
      <c r="G115" s="77">
        <v>752077.70959600003</v>
      </c>
      <c r="H115" s="77">
        <v>-7.3856080000000004</v>
      </c>
      <c r="I115" s="77">
        <v>-55.545513700000001</v>
      </c>
      <c r="J115" s="78">
        <f t="shared" si="1"/>
        <v>3.6203048147981638E-3</v>
      </c>
      <c r="K115" s="78">
        <f>I115/'סכום נכסי הקרן'!$C$42</f>
        <v>-4.0245516461350044E-5</v>
      </c>
    </row>
    <row r="116" spans="2:11">
      <c r="B116" t="s">
        <v>3057</v>
      </c>
      <c r="C116" t="s">
        <v>3058</v>
      </c>
      <c r="D116" t="s">
        <v>2878</v>
      </c>
      <c r="E116" t="s">
        <v>106</v>
      </c>
      <c r="F116" s="86">
        <v>44991</v>
      </c>
      <c r="G116" s="77">
        <v>658822.51329999999</v>
      </c>
      <c r="H116" s="77">
        <v>-7.4462289999999998</v>
      </c>
      <c r="I116" s="77">
        <v>-49.057433375000002</v>
      </c>
      <c r="J116" s="78">
        <f t="shared" si="1"/>
        <v>3.1974294667321194E-3</v>
      </c>
      <c r="K116" s="78">
        <f>I116/'סכום נכסי הקרן'!$C$42</f>
        <v>-3.5544576167006369E-5</v>
      </c>
    </row>
    <row r="117" spans="2:11">
      <c r="B117" t="s">
        <v>3059</v>
      </c>
      <c r="C117" t="s">
        <v>3060</v>
      </c>
      <c r="D117" t="s">
        <v>2878</v>
      </c>
      <c r="E117" t="s">
        <v>106</v>
      </c>
      <c r="F117" s="86">
        <v>45092</v>
      </c>
      <c r="G117" s="77">
        <v>1219009.9060800001</v>
      </c>
      <c r="H117" s="77">
        <v>-7.3543190000000003</v>
      </c>
      <c r="I117" s="77">
        <v>-89.649879660000011</v>
      </c>
      <c r="J117" s="78">
        <f t="shared" si="1"/>
        <v>5.8431342039991611E-3</v>
      </c>
      <c r="K117" s="78">
        <f>I117/'סכום נכסי הקרן'!$C$42</f>
        <v>-6.4955843726665916E-5</v>
      </c>
    </row>
    <row r="118" spans="2:11">
      <c r="B118" t="s">
        <v>3061</v>
      </c>
      <c r="C118" t="s">
        <v>3062</v>
      </c>
      <c r="D118" t="s">
        <v>2878</v>
      </c>
      <c r="E118" t="s">
        <v>106</v>
      </c>
      <c r="F118" s="86">
        <v>44998</v>
      </c>
      <c r="G118" s="77">
        <v>1242708.30299</v>
      </c>
      <c r="H118" s="77">
        <v>-6.8299089999999998</v>
      </c>
      <c r="I118" s="77">
        <v>-84.875848051999981</v>
      </c>
      <c r="J118" s="78">
        <f t="shared" si="1"/>
        <v>5.5319758679760467E-3</v>
      </c>
      <c r="K118" s="78">
        <f>I118/'סכום נכסי הקרן'!$C$42</f>
        <v>-6.1496817877981211E-5</v>
      </c>
    </row>
    <row r="119" spans="2:11">
      <c r="B119" t="s">
        <v>3061</v>
      </c>
      <c r="C119" t="s">
        <v>3063</v>
      </c>
      <c r="D119" t="s">
        <v>2878</v>
      </c>
      <c r="E119" t="s">
        <v>106</v>
      </c>
      <c r="F119" s="86">
        <v>44998</v>
      </c>
      <c r="G119" s="77">
        <v>1017599.88484</v>
      </c>
      <c r="H119" s="77">
        <v>-6.8299089999999998</v>
      </c>
      <c r="I119" s="77">
        <v>-69.501147610999993</v>
      </c>
      <c r="J119" s="78">
        <f t="shared" si="1"/>
        <v>4.5298949018469726E-3</v>
      </c>
      <c r="K119" s="78">
        <f>I119/'סכום נכסי הקרן'!$C$42</f>
        <v>-5.0357074657160288E-5</v>
      </c>
    </row>
    <row r="120" spans="2:11">
      <c r="B120" t="s">
        <v>3064</v>
      </c>
      <c r="C120" t="s">
        <v>3065</v>
      </c>
      <c r="D120" t="s">
        <v>2878</v>
      </c>
      <c r="E120" t="s">
        <v>106</v>
      </c>
      <c r="F120" s="86">
        <v>44987</v>
      </c>
      <c r="G120" s="77">
        <v>94511.848975000015</v>
      </c>
      <c r="H120" s="77">
        <v>-6.9160159999999999</v>
      </c>
      <c r="I120" s="77">
        <v>-6.5364546710000004</v>
      </c>
      <c r="J120" s="78">
        <f t="shared" si="1"/>
        <v>4.2602825576408792E-4</v>
      </c>
      <c r="K120" s="78">
        <f>I120/'סכום נכסי הקרן'!$C$42</f>
        <v>-4.7359899393746885E-6</v>
      </c>
    </row>
    <row r="121" spans="2:11">
      <c r="B121" t="s">
        <v>3064</v>
      </c>
      <c r="C121" t="s">
        <v>3066</v>
      </c>
      <c r="D121" t="s">
        <v>2878</v>
      </c>
      <c r="E121" t="s">
        <v>106</v>
      </c>
      <c r="F121" s="86">
        <v>44987</v>
      </c>
      <c r="G121" s="77">
        <v>713669.83730000001</v>
      </c>
      <c r="H121" s="77">
        <v>-6.9160159999999999</v>
      </c>
      <c r="I121" s="77">
        <v>-49.357520690999998</v>
      </c>
      <c r="J121" s="78">
        <f t="shared" si="1"/>
        <v>3.2169883380541546E-3</v>
      </c>
      <c r="K121" s="78">
        <f>I121/'סכום נכסי הקרן'!$C$42</f>
        <v>-3.5762004510205219E-5</v>
      </c>
    </row>
    <row r="122" spans="2:11">
      <c r="B122" t="s">
        <v>3067</v>
      </c>
      <c r="C122" t="s">
        <v>3068</v>
      </c>
      <c r="D122" t="s">
        <v>2878</v>
      </c>
      <c r="E122" t="s">
        <v>106</v>
      </c>
      <c r="F122" s="86">
        <v>45097</v>
      </c>
      <c r="G122" s="77">
        <v>747245.81532000005</v>
      </c>
      <c r="H122" s="77">
        <v>-6.897958</v>
      </c>
      <c r="I122" s="77">
        <v>-51.544699654999995</v>
      </c>
      <c r="J122" s="78">
        <f t="shared" si="1"/>
        <v>3.359542686852885E-3</v>
      </c>
      <c r="K122" s="78">
        <f>I122/'סכום נכסי הקרן'!$C$42</f>
        <v>-3.7346725599922687E-5</v>
      </c>
    </row>
    <row r="123" spans="2:11">
      <c r="B123" t="s">
        <v>3069</v>
      </c>
      <c r="C123" t="s">
        <v>3070</v>
      </c>
      <c r="D123" t="s">
        <v>2878</v>
      </c>
      <c r="E123" t="s">
        <v>106</v>
      </c>
      <c r="F123" s="86">
        <v>44987</v>
      </c>
      <c r="G123" s="77">
        <v>567228.83267999999</v>
      </c>
      <c r="H123" s="77">
        <v>-6.8862839999999998</v>
      </c>
      <c r="I123" s="77">
        <v>-39.060989194000001</v>
      </c>
      <c r="J123" s="78">
        <f t="shared" si="1"/>
        <v>2.5458885485078746E-3</v>
      </c>
      <c r="K123" s="78">
        <f>I123/'סכום נכסי הקרן'!$C$42</f>
        <v>-2.830164992431681E-5</v>
      </c>
    </row>
    <row r="124" spans="2:11">
      <c r="B124" t="s">
        <v>3071</v>
      </c>
      <c r="C124" t="s">
        <v>3072</v>
      </c>
      <c r="D124" t="s">
        <v>2878</v>
      </c>
      <c r="E124" t="s">
        <v>106</v>
      </c>
      <c r="F124" s="86">
        <v>44987</v>
      </c>
      <c r="G124" s="77">
        <v>1097789.1618319999</v>
      </c>
      <c r="H124" s="77">
        <v>-6.6336979999999999</v>
      </c>
      <c r="I124" s="77">
        <v>-72.824017075</v>
      </c>
      <c r="J124" s="78">
        <f t="shared" si="1"/>
        <v>4.7464704543648175E-3</v>
      </c>
      <c r="K124" s="78">
        <f>I124/'סכום נכסי הקרן'!$C$42</f>
        <v>-5.2764660595326337E-5</v>
      </c>
    </row>
    <row r="125" spans="2:11">
      <c r="B125" t="s">
        <v>3073</v>
      </c>
      <c r="C125" t="s">
        <v>3074</v>
      </c>
      <c r="D125" t="s">
        <v>2878</v>
      </c>
      <c r="E125" t="s">
        <v>106</v>
      </c>
      <c r="F125" s="86">
        <v>44987</v>
      </c>
      <c r="G125" s="77">
        <v>1496985.2206799998</v>
      </c>
      <c r="H125" s="77">
        <v>-6.6336979999999999</v>
      </c>
      <c r="I125" s="77">
        <v>-99.305477830000001</v>
      </c>
      <c r="J125" s="78">
        <f t="shared" si="1"/>
        <v>6.4724597105271049E-3</v>
      </c>
      <c r="K125" s="78">
        <f>I125/'סכום נכסי הקרן'!$C$42</f>
        <v>-7.1951809903047083E-5</v>
      </c>
    </row>
    <row r="126" spans="2:11">
      <c r="B126" t="s">
        <v>3075</v>
      </c>
      <c r="C126" t="s">
        <v>3076</v>
      </c>
      <c r="D126" t="s">
        <v>2878</v>
      </c>
      <c r="E126" t="s">
        <v>106</v>
      </c>
      <c r="F126" s="86">
        <v>44987</v>
      </c>
      <c r="G126" s="77">
        <v>162052.65343499999</v>
      </c>
      <c r="H126" s="77">
        <v>-6.6093409999999997</v>
      </c>
      <c r="I126" s="77">
        <v>-10.710612994</v>
      </c>
      <c r="J126" s="78">
        <f t="shared" si="1"/>
        <v>6.9808849011721312E-4</v>
      </c>
      <c r="K126" s="78">
        <f>I126/'סכום נכסי הקרן'!$C$42</f>
        <v>-7.7603774427092338E-6</v>
      </c>
    </row>
    <row r="127" spans="2:11">
      <c r="B127" t="s">
        <v>3077</v>
      </c>
      <c r="C127" t="s">
        <v>3078</v>
      </c>
      <c r="D127" t="s">
        <v>2878</v>
      </c>
      <c r="E127" t="s">
        <v>106</v>
      </c>
      <c r="F127" s="86">
        <v>44987</v>
      </c>
      <c r="G127" s="77">
        <v>1247834.0158500001</v>
      </c>
      <c r="H127" s="77">
        <v>-6.6041020000000001</v>
      </c>
      <c r="I127" s="77">
        <v>-82.408232908000002</v>
      </c>
      <c r="J127" s="78">
        <f t="shared" si="1"/>
        <v>5.3711434552065522E-3</v>
      </c>
      <c r="K127" s="78">
        <f>I127/'סכום נכסי הקרן'!$C$42</f>
        <v>-5.9708906680787122E-5</v>
      </c>
    </row>
    <row r="128" spans="2:11">
      <c r="B128" t="s">
        <v>3079</v>
      </c>
      <c r="C128" t="s">
        <v>3080</v>
      </c>
      <c r="D128" t="s">
        <v>2878</v>
      </c>
      <c r="E128" t="s">
        <v>106</v>
      </c>
      <c r="F128" s="86">
        <v>44987</v>
      </c>
      <c r="G128" s="77">
        <v>1697525.2730080003</v>
      </c>
      <c r="H128" s="77">
        <v>-6.5745230000000001</v>
      </c>
      <c r="I128" s="77">
        <v>-111.60418530300001</v>
      </c>
      <c r="J128" s="78">
        <f t="shared" si="1"/>
        <v>7.2740558596018062E-3</v>
      </c>
      <c r="K128" s="78">
        <f>I128/'סכום נכסי הקרן'!$C$42</f>
        <v>-8.0862841615369694E-5</v>
      </c>
    </row>
    <row r="129" spans="2:11">
      <c r="B129" t="s">
        <v>3081</v>
      </c>
      <c r="C129" t="s">
        <v>3082</v>
      </c>
      <c r="D129" t="s">
        <v>2878</v>
      </c>
      <c r="E129" t="s">
        <v>106</v>
      </c>
      <c r="F129" s="86">
        <v>45033</v>
      </c>
      <c r="G129" s="77">
        <v>1248214.9809950001</v>
      </c>
      <c r="H129" s="77">
        <v>-6.5715659999999998</v>
      </c>
      <c r="I129" s="77">
        <v>-82.027267762999998</v>
      </c>
      <c r="J129" s="78">
        <f t="shared" si="1"/>
        <v>5.346313187974479E-3</v>
      </c>
      <c r="K129" s="78">
        <f>I129/'סכום נכסי הקרן'!$C$42</f>
        <v>-5.9432878285458802E-5</v>
      </c>
    </row>
    <row r="130" spans="2:11">
      <c r="B130" t="s">
        <v>3083</v>
      </c>
      <c r="C130" t="s">
        <v>3084</v>
      </c>
      <c r="D130" t="s">
        <v>2878</v>
      </c>
      <c r="E130" t="s">
        <v>106</v>
      </c>
      <c r="F130" s="86">
        <v>45034</v>
      </c>
      <c r="G130" s="77">
        <v>998959.87658000004</v>
      </c>
      <c r="H130" s="77">
        <v>-6.4359450000000002</v>
      </c>
      <c r="I130" s="77">
        <v>-64.292509066999997</v>
      </c>
      <c r="J130" s="78">
        <f t="shared" si="1"/>
        <v>4.1904100732209938E-3</v>
      </c>
      <c r="K130" s="78">
        <f>I130/'סכום נכסי הקרן'!$C$42</f>
        <v>-4.6583154239465524E-5</v>
      </c>
    </row>
    <row r="131" spans="2:11">
      <c r="B131" t="s">
        <v>3085</v>
      </c>
      <c r="C131" t="s">
        <v>3086</v>
      </c>
      <c r="D131" t="s">
        <v>2878</v>
      </c>
      <c r="E131" t="s">
        <v>106</v>
      </c>
      <c r="F131" s="86">
        <v>45033</v>
      </c>
      <c r="G131" s="77">
        <v>999541.71425600012</v>
      </c>
      <c r="H131" s="77">
        <v>-6.4681730000000002</v>
      </c>
      <c r="I131" s="77">
        <v>-64.652084751000004</v>
      </c>
      <c r="J131" s="78">
        <f t="shared" si="1"/>
        <v>4.2138462338279581E-3</v>
      </c>
      <c r="K131" s="78">
        <f>I131/'סכום נכסי הקרן'!$C$42</f>
        <v>-4.6843684895238781E-5</v>
      </c>
    </row>
    <row r="132" spans="2:11">
      <c r="B132" t="s">
        <v>3087</v>
      </c>
      <c r="C132" t="s">
        <v>3088</v>
      </c>
      <c r="D132" t="s">
        <v>2878</v>
      </c>
      <c r="E132" t="s">
        <v>106</v>
      </c>
      <c r="F132" s="86">
        <v>45034</v>
      </c>
      <c r="G132" s="77">
        <v>970812.56468700012</v>
      </c>
      <c r="H132" s="77">
        <v>-6.3621949999999998</v>
      </c>
      <c r="I132" s="77">
        <v>-61.764989648000004</v>
      </c>
      <c r="J132" s="78">
        <f t="shared" si="1"/>
        <v>4.0256732634847006E-3</v>
      </c>
      <c r="K132" s="78">
        <f>I132/'סכום נכסי הקרן'!$C$42</f>
        <v>-4.475183938417153E-5</v>
      </c>
    </row>
    <row r="133" spans="2:11">
      <c r="B133" t="s">
        <v>3089</v>
      </c>
      <c r="C133" t="s">
        <v>3090</v>
      </c>
      <c r="D133" t="s">
        <v>2878</v>
      </c>
      <c r="E133" t="s">
        <v>106</v>
      </c>
      <c r="F133" s="86">
        <v>45034</v>
      </c>
      <c r="G133" s="77">
        <v>1249738.841575</v>
      </c>
      <c r="H133" s="77">
        <v>-6.3474570000000003</v>
      </c>
      <c r="I133" s="77">
        <v>-79.326640484000009</v>
      </c>
      <c r="J133" s="78">
        <f t="shared" si="1"/>
        <v>5.1702936809096102E-3</v>
      </c>
      <c r="K133" s="78">
        <f>I133/'סכום נכסי הקרן'!$C$42</f>
        <v>-5.7476138084981278E-5</v>
      </c>
    </row>
    <row r="134" spans="2:11">
      <c r="B134" t="s">
        <v>3089</v>
      </c>
      <c r="C134" t="s">
        <v>3091</v>
      </c>
      <c r="D134" t="s">
        <v>2878</v>
      </c>
      <c r="E134" t="s">
        <v>106</v>
      </c>
      <c r="F134" s="86">
        <v>45034</v>
      </c>
      <c r="G134" s="77">
        <v>1228028.2652400001</v>
      </c>
      <c r="H134" s="77">
        <v>-6.3474570000000003</v>
      </c>
      <c r="I134" s="77">
        <v>-77.948570900999997</v>
      </c>
      <c r="J134" s="78">
        <f t="shared" si="1"/>
        <v>5.0804748708179887E-3</v>
      </c>
      <c r="K134" s="78">
        <f>I134/'סכום נכסי הקרן'!$C$42</f>
        <v>-5.647765740862896E-5</v>
      </c>
    </row>
    <row r="135" spans="2:11">
      <c r="B135" t="s">
        <v>3092</v>
      </c>
      <c r="C135" t="s">
        <v>3093</v>
      </c>
      <c r="D135" t="s">
        <v>2878</v>
      </c>
      <c r="E135" t="s">
        <v>106</v>
      </c>
      <c r="F135" s="86">
        <v>45034</v>
      </c>
      <c r="G135" s="77">
        <v>1124764.9574180001</v>
      </c>
      <c r="H135" s="77">
        <v>-6.3474570000000003</v>
      </c>
      <c r="I135" s="77">
        <v>-71.393976434999999</v>
      </c>
      <c r="J135" s="78">
        <f t="shared" si="1"/>
        <v>4.6532643127795426E-3</v>
      </c>
      <c r="K135" s="78">
        <f>I135/'סכום נכסי הקרן'!$C$42</f>
        <v>-5.1728524276048414E-5</v>
      </c>
    </row>
    <row r="136" spans="2:11">
      <c r="B136" t="s">
        <v>3094</v>
      </c>
      <c r="C136" t="s">
        <v>3095</v>
      </c>
      <c r="D136" t="s">
        <v>2878</v>
      </c>
      <c r="E136" t="s">
        <v>106</v>
      </c>
      <c r="F136" s="86">
        <v>45034</v>
      </c>
      <c r="G136" s="77">
        <v>999985.01915199996</v>
      </c>
      <c r="H136" s="77">
        <v>-6.3895929999999996</v>
      </c>
      <c r="I136" s="77">
        <v>-63.894975401000011</v>
      </c>
      <c r="J136" s="78">
        <f t="shared" si="1"/>
        <v>4.1644999150606569E-3</v>
      </c>
      <c r="K136" s="78">
        <f>I136/'סכום נכסי הקרן'!$C$42</f>
        <v>-4.6295121117918513E-5</v>
      </c>
    </row>
    <row r="137" spans="2:11">
      <c r="B137" t="s">
        <v>3096</v>
      </c>
      <c r="C137" t="s">
        <v>3097</v>
      </c>
      <c r="D137" t="s">
        <v>2878</v>
      </c>
      <c r="E137" t="s">
        <v>106</v>
      </c>
      <c r="F137" s="86">
        <v>45007</v>
      </c>
      <c r="G137" s="77">
        <v>1450701.4188820003</v>
      </c>
      <c r="H137" s="77">
        <v>-6.1623479999999997</v>
      </c>
      <c r="I137" s="77">
        <v>-89.397275383999997</v>
      </c>
      <c r="J137" s="78">
        <f t="shared" si="1"/>
        <v>5.8266701474854223E-3</v>
      </c>
      <c r="K137" s="78">
        <f>I137/'סכום נכסי הקרן'!$C$42</f>
        <v>-6.477281923250293E-5</v>
      </c>
    </row>
    <row r="138" spans="2:11">
      <c r="B138" t="s">
        <v>3098</v>
      </c>
      <c r="C138" t="s">
        <v>3099</v>
      </c>
      <c r="D138" t="s">
        <v>2878</v>
      </c>
      <c r="E138" t="s">
        <v>106</v>
      </c>
      <c r="F138" s="86">
        <v>45007</v>
      </c>
      <c r="G138" s="77">
        <v>1876426.5051</v>
      </c>
      <c r="H138" s="77">
        <v>-6.1329570000000002</v>
      </c>
      <c r="I138" s="77">
        <v>-115.08042714099999</v>
      </c>
      <c r="J138" s="78">
        <f t="shared" si="1"/>
        <v>7.5006278043944271E-3</v>
      </c>
      <c r="K138" s="78">
        <f>I138/'סכום נכסי הקרן'!$C$42</f>
        <v>-8.3381553547182504E-5</v>
      </c>
    </row>
    <row r="139" spans="2:11">
      <c r="B139" t="s">
        <v>3100</v>
      </c>
      <c r="C139" t="s">
        <v>3101</v>
      </c>
      <c r="D139" t="s">
        <v>2878</v>
      </c>
      <c r="E139" t="s">
        <v>106</v>
      </c>
      <c r="F139" s="86">
        <v>45034</v>
      </c>
      <c r="G139" s="77">
        <v>1251020.26979</v>
      </c>
      <c r="H139" s="77">
        <v>-6.3012350000000001</v>
      </c>
      <c r="I139" s="77">
        <v>-78.829723401999999</v>
      </c>
      <c r="J139" s="78">
        <f t="shared" si="1"/>
        <v>5.137905983241777E-3</v>
      </c>
      <c r="K139" s="78">
        <f>I139/'סכום נכסי הקרן'!$C$42</f>
        <v>-5.7116096683409766E-5</v>
      </c>
    </row>
    <row r="140" spans="2:11">
      <c r="B140" t="s">
        <v>3102</v>
      </c>
      <c r="C140" t="s">
        <v>3103</v>
      </c>
      <c r="D140" t="s">
        <v>2878</v>
      </c>
      <c r="E140" t="s">
        <v>106</v>
      </c>
      <c r="F140" s="86">
        <v>44985</v>
      </c>
      <c r="G140" s="77">
        <v>750674.50162500003</v>
      </c>
      <c r="H140" s="77">
        <v>-6.3342099999999997</v>
      </c>
      <c r="I140" s="77">
        <v>-47.549298673999999</v>
      </c>
      <c r="J140" s="78">
        <f t="shared" ref="J140:J203" si="2">I140/$I$11</f>
        <v>3.0991333676288991E-3</v>
      </c>
      <c r="K140" s="78">
        <f>I140/'סכום נכסי הקרן'!$C$42</f>
        <v>-3.4451856775430577E-5</v>
      </c>
    </row>
    <row r="141" spans="2:11">
      <c r="B141" t="s">
        <v>3102</v>
      </c>
      <c r="C141" t="s">
        <v>3104</v>
      </c>
      <c r="D141" t="s">
        <v>2878</v>
      </c>
      <c r="E141" t="s">
        <v>106</v>
      </c>
      <c r="F141" s="86">
        <v>44985</v>
      </c>
      <c r="G141" s="77">
        <v>949719.20562499994</v>
      </c>
      <c r="H141" s="77">
        <v>-6.3342099999999997</v>
      </c>
      <c r="I141" s="77">
        <v>-60.15720804</v>
      </c>
      <c r="J141" s="78">
        <f t="shared" si="2"/>
        <v>3.9208824512505461E-3</v>
      </c>
      <c r="K141" s="78">
        <f>I141/'סכום נכסי הקרן'!$C$42</f>
        <v>-4.358692080009838E-5</v>
      </c>
    </row>
    <row r="142" spans="2:11">
      <c r="B142" t="s">
        <v>3105</v>
      </c>
      <c r="C142" t="s">
        <v>3106</v>
      </c>
      <c r="D142" t="s">
        <v>2878</v>
      </c>
      <c r="E142" t="s">
        <v>106</v>
      </c>
      <c r="F142" s="86">
        <v>44991</v>
      </c>
      <c r="G142" s="77">
        <v>569831.52337499999</v>
      </c>
      <c r="H142" s="77">
        <v>-6.3028579999999996</v>
      </c>
      <c r="I142" s="77">
        <v>-35.915669824999995</v>
      </c>
      <c r="J142" s="78">
        <f t="shared" si="2"/>
        <v>2.3408852260582949E-3</v>
      </c>
      <c r="K142" s="78">
        <f>I142/'סכום נכסי הקרן'!$C$42</f>
        <v>-2.6022707953863975E-5</v>
      </c>
    </row>
    <row r="143" spans="2:11">
      <c r="B143" t="s">
        <v>3107</v>
      </c>
      <c r="C143" t="s">
        <v>3108</v>
      </c>
      <c r="D143" t="s">
        <v>2878</v>
      </c>
      <c r="E143" t="s">
        <v>106</v>
      </c>
      <c r="F143" s="86">
        <v>44985</v>
      </c>
      <c r="G143" s="77">
        <v>307381.60046699998</v>
      </c>
      <c r="H143" s="77">
        <v>-6.3223719999999997</v>
      </c>
      <c r="I143" s="77">
        <v>-19.433809567000001</v>
      </c>
      <c r="J143" s="78">
        <f t="shared" si="2"/>
        <v>1.2666426081730652E-3</v>
      </c>
      <c r="K143" s="78">
        <f>I143/'סכום נכסי הקרן'!$C$42</f>
        <v>-1.4080771798415118E-5</v>
      </c>
    </row>
    <row r="144" spans="2:11">
      <c r="B144" t="s">
        <v>3109</v>
      </c>
      <c r="C144" t="s">
        <v>3110</v>
      </c>
      <c r="D144" t="s">
        <v>2878</v>
      </c>
      <c r="E144" t="s">
        <v>106</v>
      </c>
      <c r="F144" s="86">
        <v>44985</v>
      </c>
      <c r="G144" s="77">
        <v>750778.40121000004</v>
      </c>
      <c r="H144" s="77">
        <v>-6.3194939999999997</v>
      </c>
      <c r="I144" s="77">
        <v>-47.445399088999999</v>
      </c>
      <c r="J144" s="78">
        <f t="shared" si="2"/>
        <v>3.0923614765656061E-3</v>
      </c>
      <c r="K144" s="78">
        <f>I144/'סכום נכסי הקרן'!$C$42</f>
        <v>-3.4376576303977397E-5</v>
      </c>
    </row>
    <row r="145" spans="2:11">
      <c r="B145" t="s">
        <v>3111</v>
      </c>
      <c r="C145" t="s">
        <v>3112</v>
      </c>
      <c r="D145" t="s">
        <v>2878</v>
      </c>
      <c r="E145" t="s">
        <v>106</v>
      </c>
      <c r="F145" s="86">
        <v>44985</v>
      </c>
      <c r="G145" s="77">
        <v>2854221.3435519999</v>
      </c>
      <c r="H145" s="77">
        <v>-6.2724320000000002</v>
      </c>
      <c r="I145" s="77">
        <v>-179.02909757100002</v>
      </c>
      <c r="J145" s="78">
        <f t="shared" si="2"/>
        <v>1.1668627414733256E-2</v>
      </c>
      <c r="K145" s="78">
        <f>I145/'סכום נכסי הקרן'!$C$42</f>
        <v>-1.297155794123896E-4</v>
      </c>
    </row>
    <row r="146" spans="2:11">
      <c r="B146" t="s">
        <v>3111</v>
      </c>
      <c r="C146" t="s">
        <v>3113</v>
      </c>
      <c r="D146" t="s">
        <v>2878</v>
      </c>
      <c r="E146" t="s">
        <v>106</v>
      </c>
      <c r="F146" s="86">
        <v>44985</v>
      </c>
      <c r="G146" s="77">
        <v>20501.736489999999</v>
      </c>
      <c r="H146" s="77">
        <v>-6.2724320000000002</v>
      </c>
      <c r="I146" s="77">
        <v>-1.2859574970000001</v>
      </c>
      <c r="J146" s="78">
        <f t="shared" si="2"/>
        <v>8.3815196005917859E-5</v>
      </c>
      <c r="K146" s="78">
        <f>I146/'סכום נכסי הקרן'!$C$42</f>
        <v>-9.317408403787974E-7</v>
      </c>
    </row>
    <row r="147" spans="2:11">
      <c r="B147" t="s">
        <v>3114</v>
      </c>
      <c r="C147" t="s">
        <v>3115</v>
      </c>
      <c r="D147" t="s">
        <v>2878</v>
      </c>
      <c r="E147" t="s">
        <v>106</v>
      </c>
      <c r="F147" s="86">
        <v>44991</v>
      </c>
      <c r="G147" s="77">
        <v>820137.522704</v>
      </c>
      <c r="H147" s="77">
        <v>-6.2322810000000004</v>
      </c>
      <c r="I147" s="77">
        <v>-51.113276618999997</v>
      </c>
      <c r="J147" s="78">
        <f t="shared" si="2"/>
        <v>3.3314237121525822E-3</v>
      </c>
      <c r="K147" s="78">
        <f>I147/'סכום נכסי הקרן'!$C$42</f>
        <v>-3.7034137926489333E-5</v>
      </c>
    </row>
    <row r="148" spans="2:11">
      <c r="B148" t="s">
        <v>3116</v>
      </c>
      <c r="C148" t="s">
        <v>3117</v>
      </c>
      <c r="D148" t="s">
        <v>2878</v>
      </c>
      <c r="E148" t="s">
        <v>106</v>
      </c>
      <c r="F148" s="86">
        <v>45035</v>
      </c>
      <c r="G148" s="77">
        <v>3330293.3980049998</v>
      </c>
      <c r="H148" s="77">
        <v>-6.1492779999999998</v>
      </c>
      <c r="I148" s="77">
        <v>-204.78899953500004</v>
      </c>
      <c r="J148" s="78">
        <f t="shared" si="2"/>
        <v>1.3347587440428327E-2</v>
      </c>
      <c r="K148" s="78">
        <f>I148/'סכום נכסי הקרן'!$C$42</f>
        <v>-1.4837992310960031E-4</v>
      </c>
    </row>
    <row r="149" spans="2:11">
      <c r="B149" t="s">
        <v>3118</v>
      </c>
      <c r="C149" t="s">
        <v>3119</v>
      </c>
      <c r="D149" t="s">
        <v>2878</v>
      </c>
      <c r="E149" t="s">
        <v>106</v>
      </c>
      <c r="F149" s="86">
        <v>45035</v>
      </c>
      <c r="G149" s="77">
        <v>154123.48431999999</v>
      </c>
      <c r="H149" s="77">
        <v>-6.119923</v>
      </c>
      <c r="I149" s="77">
        <v>-9.4322378970000003</v>
      </c>
      <c r="J149" s="78">
        <f t="shared" si="2"/>
        <v>6.1476749422574529E-4</v>
      </c>
      <c r="K149" s="78">
        <f>I149/'סכום נכסי הקרן'!$C$42</f>
        <v>-6.8341304322311678E-6</v>
      </c>
    </row>
    <row r="150" spans="2:11">
      <c r="B150" t="s">
        <v>3118</v>
      </c>
      <c r="C150" t="s">
        <v>3120</v>
      </c>
      <c r="D150" t="s">
        <v>2878</v>
      </c>
      <c r="E150" t="s">
        <v>106</v>
      </c>
      <c r="F150" s="86">
        <v>45035</v>
      </c>
      <c r="G150" s="77">
        <v>650549.42527999997</v>
      </c>
      <c r="H150" s="77">
        <v>-6.119923</v>
      </c>
      <c r="I150" s="77">
        <v>-39.813121082999999</v>
      </c>
      <c r="J150" s="78">
        <f t="shared" si="2"/>
        <v>2.5949104499672165E-3</v>
      </c>
      <c r="K150" s="78">
        <f>I150/'סכום נכסי הקרן'!$C$42</f>
        <v>-2.884660728096928E-5</v>
      </c>
    </row>
    <row r="151" spans="2:11">
      <c r="B151" t="s">
        <v>3121</v>
      </c>
      <c r="C151" t="s">
        <v>3122</v>
      </c>
      <c r="D151" t="s">
        <v>2878</v>
      </c>
      <c r="E151" t="s">
        <v>106</v>
      </c>
      <c r="F151" s="86">
        <v>45035</v>
      </c>
      <c r="G151" s="77">
        <v>817549.83996799996</v>
      </c>
      <c r="H151" s="77">
        <v>-6.119923</v>
      </c>
      <c r="I151" s="77">
        <v>-50.033417147999998</v>
      </c>
      <c r="J151" s="78">
        <f t="shared" si="2"/>
        <v>3.2610414223554008E-3</v>
      </c>
      <c r="K151" s="78">
        <f>I151/'סכום נכסי הקרן'!$C$42</f>
        <v>-3.6251725464687309E-5</v>
      </c>
    </row>
    <row r="152" spans="2:11">
      <c r="B152" t="s">
        <v>3123</v>
      </c>
      <c r="C152" t="s">
        <v>3124</v>
      </c>
      <c r="D152" t="s">
        <v>2878</v>
      </c>
      <c r="E152" t="s">
        <v>106</v>
      </c>
      <c r="F152" s="86">
        <v>44991</v>
      </c>
      <c r="G152" s="77">
        <v>817775.93229100003</v>
      </c>
      <c r="H152" s="77">
        <v>-6.170604</v>
      </c>
      <c r="I152" s="77">
        <v>-50.461711301000001</v>
      </c>
      <c r="J152" s="78">
        <f t="shared" si="2"/>
        <v>3.2889564650108766E-3</v>
      </c>
      <c r="K152" s="78">
        <f>I152/'סכום נכסי הקרן'!$C$42</f>
        <v>-3.6562046105125665E-5</v>
      </c>
    </row>
    <row r="153" spans="2:11">
      <c r="B153" t="s">
        <v>3125</v>
      </c>
      <c r="C153" t="s">
        <v>3126</v>
      </c>
      <c r="D153" t="s">
        <v>2878</v>
      </c>
      <c r="E153" t="s">
        <v>106</v>
      </c>
      <c r="F153" s="86">
        <v>45007</v>
      </c>
      <c r="G153" s="77">
        <v>1002146.13052</v>
      </c>
      <c r="H153" s="77">
        <v>-6.1549469999999999</v>
      </c>
      <c r="I153" s="77">
        <v>-61.681563198999996</v>
      </c>
      <c r="J153" s="78">
        <f t="shared" si="2"/>
        <v>4.0202357554867101E-3</v>
      </c>
      <c r="K153" s="78">
        <f>I153/'סכום נכסי הקרן'!$C$42</f>
        <v>-4.4691392728755294E-5</v>
      </c>
    </row>
    <row r="154" spans="2:11">
      <c r="B154" t="s">
        <v>3125</v>
      </c>
      <c r="C154" t="s">
        <v>3127</v>
      </c>
      <c r="D154" t="s">
        <v>2878</v>
      </c>
      <c r="E154" t="s">
        <v>106</v>
      </c>
      <c r="F154" s="86">
        <v>45007</v>
      </c>
      <c r="G154" s="77">
        <v>285270.67405500001</v>
      </c>
      <c r="H154" s="77">
        <v>-6.1549469999999999</v>
      </c>
      <c r="I154" s="77">
        <v>-17.558258768999998</v>
      </c>
      <c r="J154" s="78">
        <f t="shared" si="2"/>
        <v>1.1443993317660644E-3</v>
      </c>
      <c r="K154" s="78">
        <f>I154/'סכום נכסי הקרן'!$C$42</f>
        <v>-1.2721840977778792E-5</v>
      </c>
    </row>
    <row r="155" spans="2:11">
      <c r="B155" t="s">
        <v>3125</v>
      </c>
      <c r="C155" t="s">
        <v>3128</v>
      </c>
      <c r="D155" t="s">
        <v>2878</v>
      </c>
      <c r="E155" t="s">
        <v>106</v>
      </c>
      <c r="F155" s="86">
        <v>45007</v>
      </c>
      <c r="G155" s="77">
        <v>325364.66693000001</v>
      </c>
      <c r="H155" s="77">
        <v>-6.1549469999999999</v>
      </c>
      <c r="I155" s="77">
        <v>-20.026022807</v>
      </c>
      <c r="J155" s="78">
        <f t="shared" si="2"/>
        <v>1.3052414490396537E-3</v>
      </c>
      <c r="K155" s="78">
        <f>I155/'סכום נכסי הקרן'!$C$42</f>
        <v>-1.4509860056159494E-5</v>
      </c>
    </row>
    <row r="156" spans="2:11">
      <c r="B156" t="s">
        <v>3129</v>
      </c>
      <c r="C156" t="s">
        <v>3130</v>
      </c>
      <c r="D156" t="s">
        <v>2878</v>
      </c>
      <c r="E156" t="s">
        <v>106</v>
      </c>
      <c r="F156" s="86">
        <v>45036</v>
      </c>
      <c r="G156" s="77">
        <v>2004292.26104</v>
      </c>
      <c r="H156" s="77">
        <v>-6.0836269999999999</v>
      </c>
      <c r="I156" s="77">
        <v>-121.93367147400002</v>
      </c>
      <c r="J156" s="78">
        <f t="shared" si="2"/>
        <v>7.9473035447566627E-3</v>
      </c>
      <c r="K156" s="78">
        <f>I156/'סכום נכסי הקרן'!$C$42</f>
        <v>-8.8347073518913491E-5</v>
      </c>
    </row>
    <row r="157" spans="2:11">
      <c r="B157" t="s">
        <v>3131</v>
      </c>
      <c r="C157" t="s">
        <v>3132</v>
      </c>
      <c r="D157" t="s">
        <v>2878</v>
      </c>
      <c r="E157" t="s">
        <v>106</v>
      </c>
      <c r="F157" s="86">
        <v>45055</v>
      </c>
      <c r="G157" s="77">
        <v>799420.39043999999</v>
      </c>
      <c r="H157" s="77">
        <v>-5.9540110000000004</v>
      </c>
      <c r="I157" s="77">
        <v>-47.597578380999998</v>
      </c>
      <c r="J157" s="78">
        <f t="shared" si="2"/>
        <v>3.1022801070155065E-3</v>
      </c>
      <c r="K157" s="78">
        <f>I157/'סכום נכסי הקרן'!$C$42</f>
        <v>-3.4486837849749414E-5</v>
      </c>
    </row>
    <row r="158" spans="2:11">
      <c r="B158" t="s">
        <v>3133</v>
      </c>
      <c r="C158" t="s">
        <v>3134</v>
      </c>
      <c r="D158" t="s">
        <v>2878</v>
      </c>
      <c r="E158" t="s">
        <v>106</v>
      </c>
      <c r="F158" s="86">
        <v>45055</v>
      </c>
      <c r="G158" s="77">
        <v>666183.65870000003</v>
      </c>
      <c r="H158" s="77">
        <v>-5.9540110000000004</v>
      </c>
      <c r="I158" s="77">
        <v>-39.664648650000004</v>
      </c>
      <c r="J158" s="78">
        <f t="shared" si="2"/>
        <v>2.5852334224586082E-3</v>
      </c>
      <c r="K158" s="78">
        <f>I158/'סכום נכסי הקרן'!$C$42</f>
        <v>-2.8739031540854056E-5</v>
      </c>
    </row>
    <row r="159" spans="2:11">
      <c r="B159" t="s">
        <v>3135</v>
      </c>
      <c r="C159" t="s">
        <v>3136</v>
      </c>
      <c r="D159" t="s">
        <v>2878</v>
      </c>
      <c r="E159" t="s">
        <v>106</v>
      </c>
      <c r="F159" s="86">
        <v>45036</v>
      </c>
      <c r="G159" s="77">
        <v>1002977.3271999999</v>
      </c>
      <c r="H159" s="77">
        <v>-5.9957130000000003</v>
      </c>
      <c r="I159" s="77">
        <v>-60.135639056999999</v>
      </c>
      <c r="J159" s="78">
        <f t="shared" si="2"/>
        <v>3.9194766438719894E-3</v>
      </c>
      <c r="K159" s="78">
        <f>I159/'סכום נכסי הקרן'!$C$42</f>
        <v>-4.3571292987831316E-5</v>
      </c>
    </row>
    <row r="160" spans="2:11">
      <c r="B160" t="s">
        <v>3135</v>
      </c>
      <c r="C160" t="s">
        <v>3137</v>
      </c>
      <c r="D160" t="s">
        <v>2878</v>
      </c>
      <c r="E160" t="s">
        <v>106</v>
      </c>
      <c r="F160" s="86">
        <v>45036</v>
      </c>
      <c r="G160" s="77">
        <v>380676.37640000001</v>
      </c>
      <c r="H160" s="77">
        <v>-5.9957130000000003</v>
      </c>
      <c r="I160" s="77">
        <v>-22.824261873000001</v>
      </c>
      <c r="J160" s="78">
        <f t="shared" si="2"/>
        <v>1.487623025674458E-3</v>
      </c>
      <c r="K160" s="78">
        <f>I160/'סכום נכסי הקרן'!$C$42</f>
        <v>-1.6537324902406758E-5</v>
      </c>
    </row>
    <row r="161" spans="2:11">
      <c r="B161" t="s">
        <v>3138</v>
      </c>
      <c r="C161" t="s">
        <v>3139</v>
      </c>
      <c r="D161" t="s">
        <v>2878</v>
      </c>
      <c r="E161" t="s">
        <v>106</v>
      </c>
      <c r="F161" s="86">
        <v>45036</v>
      </c>
      <c r="G161" s="77">
        <v>475845.4705</v>
      </c>
      <c r="H161" s="77">
        <v>-5.9957130000000003</v>
      </c>
      <c r="I161" s="77">
        <v>-28.530327341</v>
      </c>
      <c r="J161" s="78">
        <f t="shared" si="2"/>
        <v>1.8595287820767782E-3</v>
      </c>
      <c r="K161" s="78">
        <f>I161/'סכום נכסי הקרן'!$C$42</f>
        <v>-2.0671656127827308E-5</v>
      </c>
    </row>
    <row r="162" spans="2:11">
      <c r="B162" t="s">
        <v>3138</v>
      </c>
      <c r="C162" t="s">
        <v>3140</v>
      </c>
      <c r="D162" t="s">
        <v>2878</v>
      </c>
      <c r="E162" t="s">
        <v>106</v>
      </c>
      <c r="F162" s="86">
        <v>45036</v>
      </c>
      <c r="G162" s="77">
        <v>1253721.659</v>
      </c>
      <c r="H162" s="77">
        <v>-5.9957130000000003</v>
      </c>
      <c r="I162" s="77">
        <v>-75.169548821000006</v>
      </c>
      <c r="J162" s="78">
        <f t="shared" si="2"/>
        <v>4.8993458048236932E-3</v>
      </c>
      <c r="K162" s="78">
        <f>I162/'סכום נכסי הקרן'!$C$42</f>
        <v>-5.4464116234608011E-5</v>
      </c>
    </row>
    <row r="163" spans="2:11">
      <c r="B163" t="s">
        <v>3141</v>
      </c>
      <c r="C163" t="s">
        <v>3142</v>
      </c>
      <c r="D163" t="s">
        <v>2878</v>
      </c>
      <c r="E163" t="s">
        <v>106</v>
      </c>
      <c r="F163" s="86">
        <v>45036</v>
      </c>
      <c r="G163" s="77">
        <v>1002977.3271999999</v>
      </c>
      <c r="H163" s="77">
        <v>-5.9957130000000003</v>
      </c>
      <c r="I163" s="77">
        <v>-60.135639056999999</v>
      </c>
      <c r="J163" s="78">
        <f t="shared" si="2"/>
        <v>3.9194766438719894E-3</v>
      </c>
      <c r="K163" s="78">
        <f>I163/'סכום נכסי הקרן'!$C$42</f>
        <v>-4.3571292987831316E-5</v>
      </c>
    </row>
    <row r="164" spans="2:11">
      <c r="B164" t="s">
        <v>3143</v>
      </c>
      <c r="C164" t="s">
        <v>3144</v>
      </c>
      <c r="D164" t="s">
        <v>2878</v>
      </c>
      <c r="E164" t="s">
        <v>106</v>
      </c>
      <c r="F164" s="86">
        <v>45061</v>
      </c>
      <c r="G164" s="77">
        <v>856521.8469</v>
      </c>
      <c r="H164" s="77">
        <v>-5.9887620000000004</v>
      </c>
      <c r="I164" s="77">
        <v>-51.295058579999996</v>
      </c>
      <c r="J164" s="78">
        <f t="shared" si="2"/>
        <v>3.3432717636839113E-3</v>
      </c>
      <c r="K164" s="78">
        <f>I164/'סכום נכסי הקרן'!$C$42</f>
        <v>-3.7165848093818325E-5</v>
      </c>
    </row>
    <row r="165" spans="2:11">
      <c r="B165" t="s">
        <v>3145</v>
      </c>
      <c r="C165" t="s">
        <v>3146</v>
      </c>
      <c r="D165" t="s">
        <v>2878</v>
      </c>
      <c r="E165" t="s">
        <v>106</v>
      </c>
      <c r="F165" s="86">
        <v>45055</v>
      </c>
      <c r="G165" s="77">
        <v>1009071.069393</v>
      </c>
      <c r="H165" s="77">
        <v>-5.9247500000000004</v>
      </c>
      <c r="I165" s="77">
        <v>-59.784938881000002</v>
      </c>
      <c r="J165" s="78">
        <f t="shared" si="2"/>
        <v>3.8966189646257293E-3</v>
      </c>
      <c r="K165" s="78">
        <f>I165/'סכום נכסי הקרן'!$C$42</f>
        <v>-4.3317193083697989E-5</v>
      </c>
    </row>
    <row r="166" spans="2:11">
      <c r="B166" t="s">
        <v>3147</v>
      </c>
      <c r="C166" t="s">
        <v>3148</v>
      </c>
      <c r="D166" t="s">
        <v>2878</v>
      </c>
      <c r="E166" t="s">
        <v>106</v>
      </c>
      <c r="F166" s="86">
        <v>44984</v>
      </c>
      <c r="G166" s="77">
        <v>753271.99124999996</v>
      </c>
      <c r="H166" s="77">
        <v>-5.9675399999999996</v>
      </c>
      <c r="I166" s="77">
        <v>-44.951809049000005</v>
      </c>
      <c r="J166" s="78">
        <f t="shared" si="2"/>
        <v>2.9298360910465825E-3</v>
      </c>
      <c r="K166" s="78">
        <f>I166/'סכום נכסי הקרן'!$C$42</f>
        <v>-3.2569844989101136E-5</v>
      </c>
    </row>
    <row r="167" spans="2:11">
      <c r="B167" t="s">
        <v>3149</v>
      </c>
      <c r="C167" t="s">
        <v>3150</v>
      </c>
      <c r="D167" t="s">
        <v>2878</v>
      </c>
      <c r="E167" t="s">
        <v>106</v>
      </c>
      <c r="F167" s="86">
        <v>45061</v>
      </c>
      <c r="G167" s="77">
        <v>1005747.9828</v>
      </c>
      <c r="H167" s="77">
        <v>-5.6967819999999998</v>
      </c>
      <c r="I167" s="77">
        <v>-57.295273761999994</v>
      </c>
      <c r="J167" s="78">
        <f t="shared" si="2"/>
        <v>3.7343493947333407E-3</v>
      </c>
      <c r="K167" s="78">
        <f>I167/'סכום נכסי הקרן'!$C$42</f>
        <v>-4.1513305571357565E-5</v>
      </c>
    </row>
    <row r="168" spans="2:11">
      <c r="B168" t="s">
        <v>3151</v>
      </c>
      <c r="C168" t="s">
        <v>3152</v>
      </c>
      <c r="D168" t="s">
        <v>2878</v>
      </c>
      <c r="E168" t="s">
        <v>106</v>
      </c>
      <c r="F168" s="86">
        <v>45061</v>
      </c>
      <c r="G168" s="77">
        <v>1508621.9742000001</v>
      </c>
      <c r="H168" s="77">
        <v>-5.6967819999999998</v>
      </c>
      <c r="I168" s="77">
        <v>-85.942910642999976</v>
      </c>
      <c r="J168" s="78">
        <f t="shared" si="2"/>
        <v>5.60152409210001E-3</v>
      </c>
      <c r="K168" s="78">
        <f>I168/'סכום נכסי הקרן'!$C$42</f>
        <v>-6.2269958357036344E-5</v>
      </c>
    </row>
    <row r="169" spans="2:11">
      <c r="B169" t="s">
        <v>3153</v>
      </c>
      <c r="C169" t="s">
        <v>3154</v>
      </c>
      <c r="D169" t="s">
        <v>2878</v>
      </c>
      <c r="E169" t="s">
        <v>106</v>
      </c>
      <c r="F169" s="86">
        <v>45061</v>
      </c>
      <c r="G169" s="77">
        <v>954319.92150000005</v>
      </c>
      <c r="H169" s="77">
        <v>-5.6967819999999998</v>
      </c>
      <c r="I169" s="77">
        <v>-54.365529033000008</v>
      </c>
      <c r="J169" s="78">
        <f t="shared" si="2"/>
        <v>3.5433966382998686E-3</v>
      </c>
      <c r="K169" s="78">
        <f>I169/'סכום נכסי הקרן'!$C$42</f>
        <v>-3.9390558262630772E-5</v>
      </c>
    </row>
    <row r="170" spans="2:11">
      <c r="B170" t="s">
        <v>3155</v>
      </c>
      <c r="C170" t="s">
        <v>3156</v>
      </c>
      <c r="D170" t="s">
        <v>2878</v>
      </c>
      <c r="E170" t="s">
        <v>106</v>
      </c>
      <c r="F170" s="86">
        <v>45061</v>
      </c>
      <c r="G170" s="77">
        <v>2012437.988504</v>
      </c>
      <c r="H170" s="77">
        <v>-5.6473060000000004</v>
      </c>
      <c r="I170" s="77">
        <v>-113.64852462</v>
      </c>
      <c r="J170" s="78">
        <f t="shared" si="2"/>
        <v>7.4073003104928288E-3</v>
      </c>
      <c r="K170" s="78">
        <f>I170/'סכום נכסי הקרן'!$C$42</f>
        <v>-8.2344068201539668E-5</v>
      </c>
    </row>
    <row r="171" spans="2:11">
      <c r="B171" t="s">
        <v>3157</v>
      </c>
      <c r="C171" t="s">
        <v>3158</v>
      </c>
      <c r="D171" t="s">
        <v>2878</v>
      </c>
      <c r="E171" t="s">
        <v>106</v>
      </c>
      <c r="F171" s="86">
        <v>45005</v>
      </c>
      <c r="G171" s="77">
        <v>1133648.3719349999</v>
      </c>
      <c r="H171" s="77">
        <v>-5.5763870000000004</v>
      </c>
      <c r="I171" s="77">
        <v>-63.216621937999996</v>
      </c>
      <c r="J171" s="78">
        <f t="shared" si="2"/>
        <v>4.1202866898216589E-3</v>
      </c>
      <c r="K171" s="78">
        <f>I171/'סכום נכסי הקרן'!$C$42</f>
        <v>-4.5803619939097285E-5</v>
      </c>
    </row>
    <row r="172" spans="2:11">
      <c r="B172" t="s">
        <v>3159</v>
      </c>
      <c r="C172" t="s">
        <v>3160</v>
      </c>
      <c r="D172" t="s">
        <v>2878</v>
      </c>
      <c r="E172" t="s">
        <v>106</v>
      </c>
      <c r="F172" s="86">
        <v>45105</v>
      </c>
      <c r="G172" s="77">
        <v>536333.05384399998</v>
      </c>
      <c r="H172" s="77">
        <v>-5.5838049999999999</v>
      </c>
      <c r="I172" s="77">
        <v>-29.947789499999999</v>
      </c>
      <c r="J172" s="78">
        <f t="shared" si="2"/>
        <v>1.9519150926389198E-3</v>
      </c>
      <c r="K172" s="78">
        <f>I172/'סכום נכסי הקרן'!$C$42</f>
        <v>-2.169867870541084E-5</v>
      </c>
    </row>
    <row r="173" spans="2:11">
      <c r="B173" t="s">
        <v>3161</v>
      </c>
      <c r="C173" t="s">
        <v>3162</v>
      </c>
      <c r="D173" t="s">
        <v>2878</v>
      </c>
      <c r="E173" t="s">
        <v>106</v>
      </c>
      <c r="F173" s="86">
        <v>45106</v>
      </c>
      <c r="G173" s="77">
        <v>325898.93870200001</v>
      </c>
      <c r="H173" s="77">
        <v>-5.1846410000000001</v>
      </c>
      <c r="I173" s="77">
        <v>-16.896689024000001</v>
      </c>
      <c r="J173" s="78">
        <f t="shared" si="2"/>
        <v>1.101280023407804E-3</v>
      </c>
      <c r="K173" s="78">
        <f>I173/'סכום נכסי הקרן'!$C$42</f>
        <v>-1.2242500446218839E-5</v>
      </c>
    </row>
    <row r="174" spans="2:11">
      <c r="B174" t="s">
        <v>3163</v>
      </c>
      <c r="C174" t="s">
        <v>3164</v>
      </c>
      <c r="D174" t="s">
        <v>2878</v>
      </c>
      <c r="E174" t="s">
        <v>106</v>
      </c>
      <c r="F174" s="86">
        <v>45106</v>
      </c>
      <c r="G174" s="77">
        <v>2401154.0425450001</v>
      </c>
      <c r="H174" s="77">
        <v>-5.0981639999999997</v>
      </c>
      <c r="I174" s="77">
        <v>-122.41476811299999</v>
      </c>
      <c r="J174" s="78">
        <f t="shared" si="2"/>
        <v>7.9786601091762811E-3</v>
      </c>
      <c r="K174" s="78">
        <f>I174/'סכום נכסי הקרן'!$C$42</f>
        <v>-8.8695652214376586E-5</v>
      </c>
    </row>
    <row r="175" spans="2:11">
      <c r="B175" t="s">
        <v>3165</v>
      </c>
      <c r="C175" t="s">
        <v>3166</v>
      </c>
      <c r="D175" t="s">
        <v>2878</v>
      </c>
      <c r="E175" t="s">
        <v>106</v>
      </c>
      <c r="F175" s="86">
        <v>45138</v>
      </c>
      <c r="G175" s="77">
        <v>1897570.0706480003</v>
      </c>
      <c r="H175" s="77">
        <v>-4.6942180000000002</v>
      </c>
      <c r="I175" s="77">
        <v>-89.076066562000008</v>
      </c>
      <c r="J175" s="78">
        <f t="shared" si="2"/>
        <v>5.8057346341130397E-3</v>
      </c>
      <c r="K175" s="78">
        <f>I175/'סכום נכסי הקרן'!$C$42</f>
        <v>-6.4540087296614262E-5</v>
      </c>
    </row>
    <row r="176" spans="2:11">
      <c r="B176" t="s">
        <v>3167</v>
      </c>
      <c r="C176" t="s">
        <v>3168</v>
      </c>
      <c r="D176" t="s">
        <v>2878</v>
      </c>
      <c r="E176" t="s">
        <v>106</v>
      </c>
      <c r="F176" s="86">
        <v>45106</v>
      </c>
      <c r="G176" s="77">
        <v>481497.778575</v>
      </c>
      <c r="H176" s="77">
        <v>-4.6964779999999999</v>
      </c>
      <c r="I176" s="77">
        <v>-22.613438669000001</v>
      </c>
      <c r="J176" s="78">
        <f t="shared" si="2"/>
        <v>1.473882145274384E-3</v>
      </c>
      <c r="K176" s="78">
        <f>I176/'סכום נכסי הקרן'!$C$42</f>
        <v>-1.6384572894875742E-5</v>
      </c>
    </row>
    <row r="177" spans="2:11">
      <c r="B177" t="s">
        <v>3169</v>
      </c>
      <c r="C177" t="s">
        <v>3170</v>
      </c>
      <c r="D177" t="s">
        <v>2878</v>
      </c>
      <c r="E177" t="s">
        <v>106</v>
      </c>
      <c r="F177" s="86">
        <v>45132</v>
      </c>
      <c r="G177" s="77">
        <v>644485.97711800004</v>
      </c>
      <c r="H177" s="77">
        <v>-4.3424469999999999</v>
      </c>
      <c r="I177" s="77">
        <v>-27.986461567999999</v>
      </c>
      <c r="J177" s="78">
        <f t="shared" si="2"/>
        <v>1.8240810970084551E-3</v>
      </c>
      <c r="K177" s="78">
        <f>I177/'סכום נכסי הקרן'!$C$42</f>
        <v>-2.0277598039927468E-5</v>
      </c>
    </row>
    <row r="178" spans="2:11">
      <c r="B178" t="s">
        <v>3171</v>
      </c>
      <c r="C178" t="s">
        <v>3172</v>
      </c>
      <c r="D178" t="s">
        <v>2878</v>
      </c>
      <c r="E178" t="s">
        <v>106</v>
      </c>
      <c r="F178" s="86">
        <v>45132</v>
      </c>
      <c r="G178" s="77">
        <v>625329.62100000004</v>
      </c>
      <c r="H178" s="77">
        <v>-4.0698790000000002</v>
      </c>
      <c r="I178" s="77">
        <v>-25.450158372999997</v>
      </c>
      <c r="J178" s="78">
        <f t="shared" si="2"/>
        <v>1.6587717847525766E-3</v>
      </c>
      <c r="K178" s="78">
        <f>I178/'סכום נכסי הקרן'!$C$42</f>
        <v>-1.8439918897438105E-5</v>
      </c>
    </row>
    <row r="179" spans="2:11">
      <c r="B179" t="s">
        <v>3173</v>
      </c>
      <c r="C179" t="s">
        <v>3174</v>
      </c>
      <c r="D179" t="s">
        <v>2878</v>
      </c>
      <c r="E179" t="s">
        <v>106</v>
      </c>
      <c r="F179" s="86">
        <v>45132</v>
      </c>
      <c r="G179" s="77">
        <v>1854618.3813209999</v>
      </c>
      <c r="H179" s="77">
        <v>-4.0472289999999997</v>
      </c>
      <c r="I179" s="77">
        <v>-75.060656237999993</v>
      </c>
      <c r="J179" s="78">
        <f t="shared" si="2"/>
        <v>4.8922484837932321E-3</v>
      </c>
      <c r="K179" s="78">
        <f>I179/'סכום נכסי הקרן'!$C$42</f>
        <v>-5.4385218085149618E-5</v>
      </c>
    </row>
    <row r="180" spans="2:11">
      <c r="B180" t="s">
        <v>3175</v>
      </c>
      <c r="C180" t="s">
        <v>3176</v>
      </c>
      <c r="D180" t="s">
        <v>2878</v>
      </c>
      <c r="E180" t="s">
        <v>106</v>
      </c>
      <c r="F180" s="86">
        <v>45132</v>
      </c>
      <c r="G180" s="77">
        <v>1018520.705116</v>
      </c>
      <c r="H180" s="77">
        <v>-4.0387380000000004</v>
      </c>
      <c r="I180" s="77">
        <v>-41.135383415</v>
      </c>
      <c r="J180" s="78">
        <f t="shared" si="2"/>
        <v>2.6810918959219751E-3</v>
      </c>
      <c r="K180" s="78">
        <f>I180/'סכום נכסי הקרן'!$C$42</f>
        <v>-2.9804652799031151E-5</v>
      </c>
    </row>
    <row r="181" spans="2:11">
      <c r="B181" t="s">
        <v>3177</v>
      </c>
      <c r="C181" t="s">
        <v>3178</v>
      </c>
      <c r="D181" t="s">
        <v>2878</v>
      </c>
      <c r="E181" t="s">
        <v>106</v>
      </c>
      <c r="F181" s="86">
        <v>45133</v>
      </c>
      <c r="G181" s="77">
        <v>655584.66091600002</v>
      </c>
      <c r="H181" s="77">
        <v>-3.9904630000000001</v>
      </c>
      <c r="I181" s="77">
        <v>-26.160864022000005</v>
      </c>
      <c r="J181" s="78">
        <f t="shared" si="2"/>
        <v>1.7050936370785006E-3</v>
      </c>
      <c r="K181" s="78">
        <f>I181/'סכום נכסי הקרן'!$C$42</f>
        <v>-1.895486086107691E-5</v>
      </c>
    </row>
    <row r="182" spans="2:11">
      <c r="B182" t="s">
        <v>3179</v>
      </c>
      <c r="C182" t="s">
        <v>3180</v>
      </c>
      <c r="D182" t="s">
        <v>2878</v>
      </c>
      <c r="E182" t="s">
        <v>106</v>
      </c>
      <c r="F182" s="86">
        <v>45132</v>
      </c>
      <c r="G182" s="77">
        <v>764721.72551699996</v>
      </c>
      <c r="H182" s="77">
        <v>-3.925656</v>
      </c>
      <c r="I182" s="77">
        <v>-30.020340881999999</v>
      </c>
      <c r="J182" s="78">
        <f t="shared" si="2"/>
        <v>1.9566437934840225E-3</v>
      </c>
      <c r="K182" s="78">
        <f>I182/'סכום נכסי הקרן'!$C$42</f>
        <v>-2.1751245828191356E-5</v>
      </c>
    </row>
    <row r="183" spans="2:11">
      <c r="B183" t="s">
        <v>3181</v>
      </c>
      <c r="C183" t="s">
        <v>3182</v>
      </c>
      <c r="D183" t="s">
        <v>2878</v>
      </c>
      <c r="E183" t="s">
        <v>106</v>
      </c>
      <c r="F183" s="86">
        <v>45110</v>
      </c>
      <c r="G183" s="77">
        <v>511740.08932000003</v>
      </c>
      <c r="H183" s="77">
        <v>-3.8723550000000002</v>
      </c>
      <c r="I183" s="77">
        <v>-19.816393809000001</v>
      </c>
      <c r="J183" s="78">
        <f t="shared" si="2"/>
        <v>1.2915784037237058E-3</v>
      </c>
      <c r="K183" s="78">
        <f>I183/'סכום נכסי הקרן'!$C$42</f>
        <v>-1.4357973310897738E-5</v>
      </c>
    </row>
    <row r="184" spans="2:11">
      <c r="B184" t="s">
        <v>3181</v>
      </c>
      <c r="C184" t="s">
        <v>3183</v>
      </c>
      <c r="D184" t="s">
        <v>2878</v>
      </c>
      <c r="E184" t="s">
        <v>106</v>
      </c>
      <c r="F184" s="86">
        <v>45110</v>
      </c>
      <c r="G184" s="77">
        <v>194229.07934</v>
      </c>
      <c r="H184" s="77">
        <v>-3.8723550000000002</v>
      </c>
      <c r="I184" s="77">
        <v>-7.5212397969999998</v>
      </c>
      <c r="J184" s="78">
        <f t="shared" si="2"/>
        <v>4.9021385952778876E-4</v>
      </c>
      <c r="K184" s="78">
        <f>I184/'סכום נכסי הקרן'!$C$42</f>
        <v>-5.449516259670933E-6</v>
      </c>
    </row>
    <row r="185" spans="2:11">
      <c r="B185" t="s">
        <v>3184</v>
      </c>
      <c r="C185" t="s">
        <v>3185</v>
      </c>
      <c r="D185" t="s">
        <v>2878</v>
      </c>
      <c r="E185" t="s">
        <v>106</v>
      </c>
      <c r="F185" s="86">
        <v>45110</v>
      </c>
      <c r="G185" s="77">
        <v>1817660.899824</v>
      </c>
      <c r="H185" s="77">
        <v>-3.7616879999999999</v>
      </c>
      <c r="I185" s="77">
        <v>-68.374737615000001</v>
      </c>
      <c r="J185" s="78">
        <f t="shared" si="2"/>
        <v>4.4564785760212644E-3</v>
      </c>
      <c r="K185" s="78">
        <f>I185/'סכום נכסי הקרן'!$C$42</f>
        <v>-4.954093400030924E-5</v>
      </c>
    </row>
    <row r="186" spans="2:11">
      <c r="B186" t="s">
        <v>3186</v>
      </c>
      <c r="C186" t="s">
        <v>3187</v>
      </c>
      <c r="D186" t="s">
        <v>2878</v>
      </c>
      <c r="E186" t="s">
        <v>106</v>
      </c>
      <c r="F186" s="86">
        <v>45110</v>
      </c>
      <c r="G186" s="77">
        <v>680317.057868</v>
      </c>
      <c r="H186" s="77">
        <v>-3.7936809999999999</v>
      </c>
      <c r="I186" s="77">
        <v>-25.80905911</v>
      </c>
      <c r="J186" s="78">
        <f t="shared" si="2"/>
        <v>1.682163954158253E-3</v>
      </c>
      <c r="K186" s="78">
        <f>I186/'סכום נכסי הקרן'!$C$42</f>
        <v>-1.8699960520186194E-5</v>
      </c>
    </row>
    <row r="187" spans="2:11">
      <c r="B187" t="s">
        <v>3186</v>
      </c>
      <c r="C187" t="s">
        <v>3188</v>
      </c>
      <c r="D187" t="s">
        <v>2878</v>
      </c>
      <c r="E187" t="s">
        <v>106</v>
      </c>
      <c r="F187" s="86">
        <v>45110</v>
      </c>
      <c r="G187" s="77">
        <v>524199.21607999993</v>
      </c>
      <c r="H187" s="77">
        <v>-3.7936809999999999</v>
      </c>
      <c r="I187" s="77">
        <v>-19.886446175</v>
      </c>
      <c r="J187" s="78">
        <f t="shared" si="2"/>
        <v>1.2961442255340421E-3</v>
      </c>
      <c r="K187" s="78">
        <f>I187/'סכום נכסי הקרן'!$C$42</f>
        <v>-1.440872977098264E-5</v>
      </c>
    </row>
    <row r="188" spans="2:11">
      <c r="B188" t="s">
        <v>3189</v>
      </c>
      <c r="C188" t="s">
        <v>3190</v>
      </c>
      <c r="D188" t="s">
        <v>2878</v>
      </c>
      <c r="E188" t="s">
        <v>106</v>
      </c>
      <c r="F188" s="86">
        <v>45152</v>
      </c>
      <c r="G188" s="77">
        <v>2587723.0640099999</v>
      </c>
      <c r="H188" s="77">
        <v>-2.8117939999999999</v>
      </c>
      <c r="I188" s="77">
        <v>-72.761433506999992</v>
      </c>
      <c r="J188" s="78">
        <f t="shared" si="2"/>
        <v>4.7423914284009678E-3</v>
      </c>
      <c r="K188" s="78">
        <f>I188/'סכום נכסי הקרן'!$C$42</f>
        <v>-5.2719315654783387E-5</v>
      </c>
    </row>
    <row r="189" spans="2:11">
      <c r="B189" t="s">
        <v>3191</v>
      </c>
      <c r="C189" t="s">
        <v>3192</v>
      </c>
      <c r="D189" t="s">
        <v>2878</v>
      </c>
      <c r="E189" t="s">
        <v>106</v>
      </c>
      <c r="F189" s="86">
        <v>45160</v>
      </c>
      <c r="G189" s="77">
        <v>906939.477465</v>
      </c>
      <c r="H189" s="77">
        <v>-2.2028210000000001</v>
      </c>
      <c r="I189" s="77">
        <v>-19.978257239999998</v>
      </c>
      <c r="J189" s="78">
        <f t="shared" si="2"/>
        <v>1.3021282198934505E-3</v>
      </c>
      <c r="K189" s="78">
        <f>I189/'סכום נכסי הקרן'!$C$42</f>
        <v>-1.4475251502111964E-5</v>
      </c>
    </row>
    <row r="190" spans="2:11">
      <c r="B190" t="s">
        <v>3193</v>
      </c>
      <c r="C190" t="s">
        <v>3194</v>
      </c>
      <c r="D190" t="s">
        <v>2878</v>
      </c>
      <c r="E190" t="s">
        <v>106</v>
      </c>
      <c r="F190" s="86">
        <v>45155</v>
      </c>
      <c r="G190" s="77">
        <v>1555875.5054580001</v>
      </c>
      <c r="H190" s="77">
        <v>-2.149362</v>
      </c>
      <c r="I190" s="77">
        <v>-33.441404282000001</v>
      </c>
      <c r="J190" s="78">
        <f t="shared" si="2"/>
        <v>2.1796193584530037E-3</v>
      </c>
      <c r="K190" s="78">
        <f>I190/'סכום נכסי הקרן'!$C$42</f>
        <v>-2.4229978208337155E-5</v>
      </c>
    </row>
    <row r="191" spans="2:11">
      <c r="B191" t="s">
        <v>3195</v>
      </c>
      <c r="C191" t="s">
        <v>3196</v>
      </c>
      <c r="D191" t="s">
        <v>2878</v>
      </c>
      <c r="E191" t="s">
        <v>106</v>
      </c>
      <c r="F191" s="86">
        <v>45155</v>
      </c>
      <c r="G191" s="77">
        <v>1556000.18496</v>
      </c>
      <c r="H191" s="77">
        <v>-2.1411769999999999</v>
      </c>
      <c r="I191" s="77">
        <v>-33.316724779999994</v>
      </c>
      <c r="J191" s="78">
        <f t="shared" si="2"/>
        <v>2.1714930891770521E-3</v>
      </c>
      <c r="K191" s="78">
        <f>I191/'סכום נכסי הקרן'!$C$42</f>
        <v>-2.4139641642593337E-5</v>
      </c>
    </row>
    <row r="192" spans="2:11">
      <c r="B192" t="s">
        <v>3197</v>
      </c>
      <c r="C192" t="s">
        <v>3198</v>
      </c>
      <c r="D192" t="s">
        <v>2878</v>
      </c>
      <c r="E192" t="s">
        <v>106</v>
      </c>
      <c r="F192" s="86">
        <v>45160</v>
      </c>
      <c r="G192" s="77">
        <v>1296666.8208000001</v>
      </c>
      <c r="H192" s="77">
        <v>-2.1209280000000001</v>
      </c>
      <c r="I192" s="77">
        <v>-27.501371635999998</v>
      </c>
      <c r="J192" s="78">
        <f t="shared" si="2"/>
        <v>1.7924642606620533E-3</v>
      </c>
      <c r="K192" s="78">
        <f>I192/'סכום נכסי הקרן'!$C$42</f>
        <v>-1.9926126002978042E-5</v>
      </c>
    </row>
    <row r="193" spans="2:11">
      <c r="B193" t="s">
        <v>3199</v>
      </c>
      <c r="C193" t="s">
        <v>3200</v>
      </c>
      <c r="D193" t="s">
        <v>2878</v>
      </c>
      <c r="E193" t="s">
        <v>106</v>
      </c>
      <c r="F193" s="86">
        <v>45160</v>
      </c>
      <c r="G193" s="77">
        <v>1296666.8208000001</v>
      </c>
      <c r="H193" s="77">
        <v>-2.1209280000000001</v>
      </c>
      <c r="I193" s="77">
        <v>-27.501371635999998</v>
      </c>
      <c r="J193" s="78">
        <f t="shared" si="2"/>
        <v>1.7924642606620533E-3</v>
      </c>
      <c r="K193" s="78">
        <f>I193/'סכום נכסי הקרן'!$C$42</f>
        <v>-1.9926126002978042E-5</v>
      </c>
    </row>
    <row r="194" spans="2:11">
      <c r="B194" t="s">
        <v>3201</v>
      </c>
      <c r="C194" t="s">
        <v>3202</v>
      </c>
      <c r="D194" t="s">
        <v>2878</v>
      </c>
      <c r="E194" t="s">
        <v>106</v>
      </c>
      <c r="F194" s="86">
        <v>45168</v>
      </c>
      <c r="G194" s="77">
        <v>1818727.6022300003</v>
      </c>
      <c r="H194" s="77">
        <v>-1.930353</v>
      </c>
      <c r="I194" s="77">
        <v>-35.107867181000003</v>
      </c>
      <c r="J194" s="78">
        <f t="shared" si="2"/>
        <v>2.2882348568984204E-3</v>
      </c>
      <c r="K194" s="78">
        <f>I194/'סכום נכסי הקרן'!$C$42</f>
        <v>-2.5437414337133526E-5</v>
      </c>
    </row>
    <row r="195" spans="2:11">
      <c r="B195" t="s">
        <v>3203</v>
      </c>
      <c r="C195" t="s">
        <v>3204</v>
      </c>
      <c r="D195" t="s">
        <v>2878</v>
      </c>
      <c r="E195" t="s">
        <v>106</v>
      </c>
      <c r="F195" s="86">
        <v>45174</v>
      </c>
      <c r="G195" s="77">
        <v>1644319.1272200001</v>
      </c>
      <c r="H195" s="77">
        <v>-1.437918</v>
      </c>
      <c r="I195" s="77">
        <v>-23.643955161000001</v>
      </c>
      <c r="J195" s="78">
        <f t="shared" si="2"/>
        <v>1.5410483945211978E-3</v>
      </c>
      <c r="K195" s="78">
        <f>I195/'סכום נכסי הקרן'!$C$42</f>
        <v>-1.7131233888353579E-5</v>
      </c>
    </row>
    <row r="196" spans="2:11">
      <c r="B196" t="s">
        <v>3203</v>
      </c>
      <c r="C196" t="s">
        <v>3205</v>
      </c>
      <c r="D196" t="s">
        <v>2878</v>
      </c>
      <c r="E196" t="s">
        <v>106</v>
      </c>
      <c r="F196" s="86">
        <v>45174</v>
      </c>
      <c r="G196" s="77">
        <v>260787.95835</v>
      </c>
      <c r="H196" s="77">
        <v>-1.437918</v>
      </c>
      <c r="I196" s="77">
        <v>-3.749916115</v>
      </c>
      <c r="J196" s="78">
        <f t="shared" si="2"/>
        <v>2.4440928640153569E-4</v>
      </c>
      <c r="K196" s="78">
        <f>I196/'סכום נכסי הקרן'!$C$42</f>
        <v>-2.7170027007044189E-6</v>
      </c>
    </row>
    <row r="197" spans="2:11">
      <c r="B197" t="s">
        <v>3206</v>
      </c>
      <c r="C197" t="s">
        <v>3207</v>
      </c>
      <c r="D197" t="s">
        <v>2878</v>
      </c>
      <c r="E197" t="s">
        <v>106</v>
      </c>
      <c r="F197" s="86">
        <v>45169</v>
      </c>
      <c r="G197" s="77">
        <v>782550.89430299995</v>
      </c>
      <c r="H197" s="77">
        <v>-1.4481839999999999</v>
      </c>
      <c r="I197" s="77">
        <v>-11.332774504</v>
      </c>
      <c r="J197" s="78">
        <f t="shared" si="2"/>
        <v>7.3863927739411779E-4</v>
      </c>
      <c r="K197" s="78">
        <f>I197/'סכום נכסי הקרן'!$C$42</f>
        <v>-8.2111647273054213E-6</v>
      </c>
    </row>
    <row r="198" spans="2:11">
      <c r="B198" t="s">
        <v>3208</v>
      </c>
      <c r="C198" t="s">
        <v>3209</v>
      </c>
      <c r="D198" t="s">
        <v>2878</v>
      </c>
      <c r="E198" t="s">
        <v>106</v>
      </c>
      <c r="F198" s="86">
        <v>45174</v>
      </c>
      <c r="G198" s="77">
        <v>652662.55977499997</v>
      </c>
      <c r="H198" s="77">
        <v>-1.330263</v>
      </c>
      <c r="I198" s="77">
        <v>-8.6821263880000004</v>
      </c>
      <c r="J198" s="78">
        <f t="shared" si="2"/>
        <v>5.6587727561447677E-4</v>
      </c>
      <c r="K198" s="78">
        <f>I198/'סכום נכסי הקרן'!$C$42</f>
        <v>-6.2906369424354723E-6</v>
      </c>
    </row>
    <row r="199" spans="2:11">
      <c r="B199" t="s">
        <v>3208</v>
      </c>
      <c r="C199" t="s">
        <v>3210</v>
      </c>
      <c r="D199" t="s">
        <v>2878</v>
      </c>
      <c r="E199" t="s">
        <v>106</v>
      </c>
      <c r="F199" s="86">
        <v>45174</v>
      </c>
      <c r="G199" s="77">
        <v>1525669.7355450001</v>
      </c>
      <c r="H199" s="77">
        <v>-1.330263</v>
      </c>
      <c r="I199" s="77">
        <v>-20.295414946000001</v>
      </c>
      <c r="J199" s="78">
        <f t="shared" si="2"/>
        <v>1.322799692593903E-3</v>
      </c>
      <c r="K199" s="78">
        <f>I199/'סכום נכסי הקרן'!$C$42</f>
        <v>-1.4705048200844577E-5</v>
      </c>
    </row>
    <row r="200" spans="2:11">
      <c r="B200" t="s">
        <v>3208</v>
      </c>
      <c r="C200" t="s">
        <v>3211</v>
      </c>
      <c r="D200" t="s">
        <v>2878</v>
      </c>
      <c r="E200" t="s">
        <v>106</v>
      </c>
      <c r="F200" s="86">
        <v>45174</v>
      </c>
      <c r="G200" s="77">
        <v>21377.481555999999</v>
      </c>
      <c r="H200" s="77">
        <v>-1.330263</v>
      </c>
      <c r="I200" s="77">
        <v>-0.28437665700000003</v>
      </c>
      <c r="J200" s="78">
        <f t="shared" si="2"/>
        <v>1.8534893494977366E-5</v>
      </c>
      <c r="K200" s="78">
        <f>I200/'סכום נכסי הקרן'!$C$42</f>
        <v>-2.0604518111634994E-7</v>
      </c>
    </row>
    <row r="201" spans="2:11">
      <c r="B201" t="s">
        <v>3212</v>
      </c>
      <c r="C201" t="s">
        <v>3213</v>
      </c>
      <c r="D201" t="s">
        <v>2878</v>
      </c>
      <c r="E201" t="s">
        <v>106</v>
      </c>
      <c r="F201" s="86">
        <v>45159</v>
      </c>
      <c r="G201" s="77">
        <v>1525953.0915590001</v>
      </c>
      <c r="H201" s="77">
        <v>-1.444828</v>
      </c>
      <c r="I201" s="77">
        <v>-22.047398250999997</v>
      </c>
      <c r="J201" s="78">
        <f t="shared" si="2"/>
        <v>1.4369891774332066E-3</v>
      </c>
      <c r="K201" s="78">
        <f>I201/'סכום נכסי הקרן'!$C$42</f>
        <v>-1.5974448162148522E-5</v>
      </c>
    </row>
    <row r="202" spans="2:11">
      <c r="B202" t="s">
        <v>3214</v>
      </c>
      <c r="C202" t="s">
        <v>3215</v>
      </c>
      <c r="D202" t="s">
        <v>2878</v>
      </c>
      <c r="E202" t="s">
        <v>106</v>
      </c>
      <c r="F202" s="86">
        <v>45181</v>
      </c>
      <c r="G202" s="77">
        <v>855326.13919999998</v>
      </c>
      <c r="H202" s="77">
        <v>-1.2697689999999999</v>
      </c>
      <c r="I202" s="77">
        <v>-10.860668138000001</v>
      </c>
      <c r="J202" s="78">
        <f t="shared" si="2"/>
        <v>7.0786867440432747E-4</v>
      </c>
      <c r="K202" s="78">
        <f>I202/'סכום נכסי הקרן'!$C$42</f>
        <v>-7.8690999364929634E-6</v>
      </c>
    </row>
    <row r="203" spans="2:11">
      <c r="B203" t="s">
        <v>3214</v>
      </c>
      <c r="C203" t="s">
        <v>3216</v>
      </c>
      <c r="D203" t="s">
        <v>2878</v>
      </c>
      <c r="E203" t="s">
        <v>106</v>
      </c>
      <c r="F203" s="86">
        <v>45181</v>
      </c>
      <c r="G203" s="77">
        <v>574495.43865999999</v>
      </c>
      <c r="H203" s="77">
        <v>-1.2697689999999999</v>
      </c>
      <c r="I203" s="77">
        <v>-7.2947663120000001</v>
      </c>
      <c r="J203" s="78">
        <f t="shared" si="2"/>
        <v>4.7545293657372451E-4</v>
      </c>
      <c r="K203" s="78">
        <f>I203/'סכום נכסי הקרן'!$C$42</f>
        <v>-5.2854248369530833E-6</v>
      </c>
    </row>
    <row r="204" spans="2:11">
      <c r="B204" t="s">
        <v>3217</v>
      </c>
      <c r="C204" t="s">
        <v>3218</v>
      </c>
      <c r="D204" t="s">
        <v>2878</v>
      </c>
      <c r="E204" t="s">
        <v>106</v>
      </c>
      <c r="F204" s="86">
        <v>45181</v>
      </c>
      <c r="G204" s="77">
        <v>783506.77048499999</v>
      </c>
      <c r="H204" s="77">
        <v>-1.25634</v>
      </c>
      <c r="I204" s="77">
        <v>-9.8435090230000011</v>
      </c>
      <c r="J204" s="78">
        <f t="shared" ref="J204:J267" si="3">I204/$I$11</f>
        <v>6.4157302249373332E-4</v>
      </c>
      <c r="K204" s="78">
        <f>I204/'סכום נכסי הקרן'!$C$42</f>
        <v>-7.1321170340097913E-6</v>
      </c>
    </row>
    <row r="205" spans="2:11">
      <c r="B205" t="s">
        <v>3217</v>
      </c>
      <c r="C205" t="s">
        <v>3219</v>
      </c>
      <c r="D205" t="s">
        <v>2878</v>
      </c>
      <c r="E205" t="s">
        <v>106</v>
      </c>
      <c r="F205" s="86">
        <v>45181</v>
      </c>
      <c r="G205" s="77">
        <v>152627.69270000001</v>
      </c>
      <c r="H205" s="77">
        <v>-1.25634</v>
      </c>
      <c r="I205" s="77">
        <v>-1.9175227669999999</v>
      </c>
      <c r="J205" s="78">
        <f t="shared" si="3"/>
        <v>1.2497889466553258E-4</v>
      </c>
      <c r="K205" s="78">
        <f>I205/'סכום נכסי הקרן'!$C$42</f>
        <v>-1.3893416217395066E-6</v>
      </c>
    </row>
    <row r="206" spans="2:11">
      <c r="B206" t="s">
        <v>3220</v>
      </c>
      <c r="C206" t="s">
        <v>3221</v>
      </c>
      <c r="D206" t="s">
        <v>2878</v>
      </c>
      <c r="E206" t="s">
        <v>106</v>
      </c>
      <c r="F206" s="86">
        <v>45159</v>
      </c>
      <c r="G206" s="77">
        <v>1045229.8251</v>
      </c>
      <c r="H206" s="77">
        <v>-1.369534</v>
      </c>
      <c r="I206" s="77">
        <v>-14.314781392999999</v>
      </c>
      <c r="J206" s="78">
        <f t="shared" si="3"/>
        <v>9.3299833861939889E-4</v>
      </c>
      <c r="K206" s="78">
        <f>I206/'סכום נכסי הקרן'!$C$42</f>
        <v>-1.0371778597712542E-5</v>
      </c>
    </row>
    <row r="207" spans="2:11">
      <c r="B207" t="s">
        <v>3222</v>
      </c>
      <c r="C207" t="s">
        <v>3223</v>
      </c>
      <c r="D207" t="s">
        <v>2878</v>
      </c>
      <c r="E207" t="s">
        <v>106</v>
      </c>
      <c r="F207" s="86">
        <v>45167</v>
      </c>
      <c r="G207" s="77">
        <v>914745.79961800005</v>
      </c>
      <c r="H207" s="77">
        <v>-1.3306359999999999</v>
      </c>
      <c r="I207" s="77">
        <v>-12.171935086999998</v>
      </c>
      <c r="J207" s="78">
        <f t="shared" si="3"/>
        <v>7.933334713380605E-4</v>
      </c>
      <c r="K207" s="78">
        <f>I207/'סכום נכסי הקרן'!$C$42</f>
        <v>-8.8191787469298821E-6</v>
      </c>
    </row>
    <row r="208" spans="2:11">
      <c r="B208" t="s">
        <v>3224</v>
      </c>
      <c r="C208" t="s">
        <v>3225</v>
      </c>
      <c r="D208" t="s">
        <v>2878</v>
      </c>
      <c r="E208" t="s">
        <v>106</v>
      </c>
      <c r="F208" s="86">
        <v>45189</v>
      </c>
      <c r="G208" s="77">
        <v>3864034.4876609999</v>
      </c>
      <c r="H208" s="77">
        <v>-1.13608</v>
      </c>
      <c r="I208" s="77">
        <v>-43.89850775</v>
      </c>
      <c r="J208" s="78">
        <f t="shared" si="3"/>
        <v>2.8611847903349127E-3</v>
      </c>
      <c r="K208" s="78">
        <f>I208/'סכום נכסי הקרן'!$C$42</f>
        <v>-3.1806675257759431E-5</v>
      </c>
    </row>
    <row r="209" spans="2:11">
      <c r="B209" t="s">
        <v>3226</v>
      </c>
      <c r="C209" t="s">
        <v>3227</v>
      </c>
      <c r="D209" t="s">
        <v>2878</v>
      </c>
      <c r="E209" t="s">
        <v>106</v>
      </c>
      <c r="F209" s="86">
        <v>45174</v>
      </c>
      <c r="G209" s="77">
        <v>1588324.8588799997</v>
      </c>
      <c r="H209" s="77">
        <v>-1.142415</v>
      </c>
      <c r="I209" s="77">
        <v>-18.145265474999999</v>
      </c>
      <c r="J209" s="78">
        <f t="shared" si="3"/>
        <v>1.1826588249724548E-3</v>
      </c>
      <c r="K209" s="78">
        <f>I209/'סכום נכסי הקרן'!$C$42</f>
        <v>-1.3147156839953378E-5</v>
      </c>
    </row>
    <row r="210" spans="2:11">
      <c r="B210" t="s">
        <v>3226</v>
      </c>
      <c r="C210" t="s">
        <v>3228</v>
      </c>
      <c r="D210" t="s">
        <v>2878</v>
      </c>
      <c r="E210" t="s">
        <v>106</v>
      </c>
      <c r="F210" s="86">
        <v>45174</v>
      </c>
      <c r="G210" s="77">
        <v>549254.76614399999</v>
      </c>
      <c r="H210" s="77">
        <v>-1.142415</v>
      </c>
      <c r="I210" s="77">
        <v>-6.2747702329999999</v>
      </c>
      <c r="J210" s="78">
        <f t="shared" si="3"/>
        <v>4.0897237910110637E-4</v>
      </c>
      <c r="K210" s="78">
        <f>I210/'סכום נכסי הקרן'!$C$42</f>
        <v>-4.5463864114626191E-6</v>
      </c>
    </row>
    <row r="211" spans="2:11">
      <c r="B211" t="s">
        <v>3229</v>
      </c>
      <c r="C211" t="s">
        <v>3230</v>
      </c>
      <c r="D211" t="s">
        <v>2878</v>
      </c>
      <c r="E211" t="s">
        <v>106</v>
      </c>
      <c r="F211" s="86">
        <v>45167</v>
      </c>
      <c r="G211" s="77">
        <v>963773.32608000014</v>
      </c>
      <c r="H211" s="77">
        <v>-1.2554970000000001</v>
      </c>
      <c r="I211" s="77">
        <v>-12.100140928</v>
      </c>
      <c r="J211" s="78">
        <f t="shared" si="3"/>
        <v>7.886541242191216E-4</v>
      </c>
      <c r="K211" s="78">
        <f>I211/'סכום נכסי הקרן'!$C$42</f>
        <v>-8.7671602702718253E-6</v>
      </c>
    </row>
    <row r="212" spans="2:11">
      <c r="B212" t="s">
        <v>3231</v>
      </c>
      <c r="C212" t="s">
        <v>3232</v>
      </c>
      <c r="D212" t="s">
        <v>2878</v>
      </c>
      <c r="E212" t="s">
        <v>106</v>
      </c>
      <c r="F212" s="86">
        <v>45189</v>
      </c>
      <c r="G212" s="77">
        <v>1285235.290704</v>
      </c>
      <c r="H212" s="77">
        <v>-1.055741</v>
      </c>
      <c r="I212" s="77">
        <v>-13.568750939999999</v>
      </c>
      <c r="J212" s="78">
        <f t="shared" si="3"/>
        <v>8.843741120874558E-4</v>
      </c>
      <c r="K212" s="78">
        <f>I212/'סכום נכסי הקרן'!$C$42</f>
        <v>-9.831242038107731E-6</v>
      </c>
    </row>
    <row r="213" spans="2:11">
      <c r="B213" t="s">
        <v>3233</v>
      </c>
      <c r="C213" t="s">
        <v>3234</v>
      </c>
      <c r="D213" t="s">
        <v>2878</v>
      </c>
      <c r="E213" t="s">
        <v>106</v>
      </c>
      <c r="F213" s="86">
        <v>45189</v>
      </c>
      <c r="G213" s="77">
        <v>915570.06965900003</v>
      </c>
      <c r="H213" s="77">
        <v>-1.055741</v>
      </c>
      <c r="I213" s="77">
        <v>-9.666045067999999</v>
      </c>
      <c r="J213" s="78">
        <f t="shared" si="3"/>
        <v>6.30006406795306E-4</v>
      </c>
      <c r="K213" s="78">
        <f>I213/'סכום נכסי הקרן'!$C$42</f>
        <v>-7.0035354790560765E-6</v>
      </c>
    </row>
    <row r="214" spans="2:11">
      <c r="B214" t="s">
        <v>3235</v>
      </c>
      <c r="C214" t="s">
        <v>3236</v>
      </c>
      <c r="D214" t="s">
        <v>2878</v>
      </c>
      <c r="E214" t="s">
        <v>106</v>
      </c>
      <c r="F214" s="86">
        <v>45190</v>
      </c>
      <c r="G214" s="77">
        <v>1046476.62012</v>
      </c>
      <c r="H214" s="77">
        <v>-1.0218849999999999</v>
      </c>
      <c r="I214" s="77">
        <v>-10.693788592999999</v>
      </c>
      <c r="J214" s="78">
        <f t="shared" si="3"/>
        <v>6.9699192162969552E-4</v>
      </c>
      <c r="K214" s="78">
        <f>I214/'סכום נכסי הקרן'!$C$42</f>
        <v>-7.748187318569687E-6</v>
      </c>
    </row>
    <row r="215" spans="2:11">
      <c r="B215" t="s">
        <v>3237</v>
      </c>
      <c r="C215" t="s">
        <v>3238</v>
      </c>
      <c r="D215" t="s">
        <v>2878</v>
      </c>
      <c r="E215" t="s">
        <v>106</v>
      </c>
      <c r="F215" s="86">
        <v>45188</v>
      </c>
      <c r="G215" s="77">
        <v>1309134.7709999999</v>
      </c>
      <c r="H215" s="77">
        <v>-0.96947099999999997</v>
      </c>
      <c r="I215" s="77">
        <v>-12.691680640000001</v>
      </c>
      <c r="J215" s="78">
        <f t="shared" si="3"/>
        <v>8.2720906637096501E-4</v>
      </c>
      <c r="K215" s="78">
        <f>I215/'סכום נכסי הקרן'!$C$42</f>
        <v>-9.1957605231278598E-6</v>
      </c>
    </row>
    <row r="216" spans="2:11">
      <c r="B216" t="s">
        <v>3239</v>
      </c>
      <c r="C216" t="s">
        <v>3240</v>
      </c>
      <c r="D216" t="s">
        <v>2878</v>
      </c>
      <c r="E216" t="s">
        <v>106</v>
      </c>
      <c r="F216" s="86">
        <v>45188</v>
      </c>
      <c r="G216" s="77">
        <v>2618269.5419999999</v>
      </c>
      <c r="H216" s="77">
        <v>-0.96947099999999997</v>
      </c>
      <c r="I216" s="77">
        <v>-25.383361278999999</v>
      </c>
      <c r="J216" s="78">
        <f t="shared" si="3"/>
        <v>1.6544181326767526E-3</v>
      </c>
      <c r="K216" s="78">
        <f>I216/'סכום נכסי הקרן'!$C$42</f>
        <v>-1.8391521045531168E-5</v>
      </c>
    </row>
    <row r="217" spans="2:11">
      <c r="B217" t="s">
        <v>3241</v>
      </c>
      <c r="C217" t="s">
        <v>3242</v>
      </c>
      <c r="D217" t="s">
        <v>2878</v>
      </c>
      <c r="E217" t="s">
        <v>106</v>
      </c>
      <c r="F217" s="86">
        <v>45190</v>
      </c>
      <c r="G217" s="77">
        <v>1832788.6794</v>
      </c>
      <c r="H217" s="77">
        <v>-0.94170900000000002</v>
      </c>
      <c r="I217" s="77">
        <v>-17.259535847999999</v>
      </c>
      <c r="J217" s="78">
        <f t="shared" si="3"/>
        <v>1.124929387982164E-3</v>
      </c>
      <c r="K217" s="78">
        <f>I217/'סכום נכסי הקרן'!$C$42</f>
        <v>-1.2505401207333603E-5</v>
      </c>
    </row>
    <row r="218" spans="2:11">
      <c r="B218" t="s">
        <v>3241</v>
      </c>
      <c r="C218" t="s">
        <v>3243</v>
      </c>
      <c r="D218" t="s">
        <v>2878</v>
      </c>
      <c r="E218" t="s">
        <v>106</v>
      </c>
      <c r="F218" s="86">
        <v>45190</v>
      </c>
      <c r="G218" s="77">
        <v>198750.92579999997</v>
      </c>
      <c r="H218" s="77">
        <v>-0.94170900000000002</v>
      </c>
      <c r="I218" s="77">
        <v>-1.871655345</v>
      </c>
      <c r="J218" s="78">
        <f t="shared" si="3"/>
        <v>1.2198938142408824E-4</v>
      </c>
      <c r="K218" s="78">
        <f>I218/'סכום נכסי הקרן'!$C$42</f>
        <v>-1.3561083691475752E-6</v>
      </c>
    </row>
    <row r="219" spans="2:11">
      <c r="B219" t="s">
        <v>3244</v>
      </c>
      <c r="C219" t="s">
        <v>3245</v>
      </c>
      <c r="D219" t="s">
        <v>2878</v>
      </c>
      <c r="E219" t="s">
        <v>106</v>
      </c>
      <c r="F219" s="86">
        <v>45182</v>
      </c>
      <c r="G219" s="77">
        <v>1310173.76685</v>
      </c>
      <c r="H219" s="77">
        <v>-0.91713999999999996</v>
      </c>
      <c r="I219" s="77">
        <v>-12.016125538000001</v>
      </c>
      <c r="J219" s="78">
        <f t="shared" si="3"/>
        <v>7.8317823065592745E-4</v>
      </c>
      <c r="K219" s="78">
        <f>I219/'סכום נכסי הקרן'!$C$42</f>
        <v>-8.7062868975001969E-6</v>
      </c>
    </row>
    <row r="220" spans="2:11">
      <c r="B220" t="s">
        <v>3246</v>
      </c>
      <c r="C220" t="s">
        <v>3247</v>
      </c>
      <c r="D220" t="s">
        <v>2878</v>
      </c>
      <c r="E220" t="s">
        <v>106</v>
      </c>
      <c r="F220" s="86">
        <v>45182</v>
      </c>
      <c r="G220" s="77">
        <v>397922.48848</v>
      </c>
      <c r="H220" s="77">
        <v>-0.89046999999999998</v>
      </c>
      <c r="I220" s="77">
        <v>-3.5433819820000001</v>
      </c>
      <c r="J220" s="78">
        <f t="shared" si="3"/>
        <v>2.3094795593012332E-4</v>
      </c>
      <c r="K220" s="78">
        <f>I220/'סכום נכסי הקרן'!$C$42</f>
        <v>-2.5673583406868762E-6</v>
      </c>
    </row>
    <row r="221" spans="2:11">
      <c r="B221" t="s">
        <v>3248</v>
      </c>
      <c r="C221" t="s">
        <v>3249</v>
      </c>
      <c r="D221" t="s">
        <v>2878</v>
      </c>
      <c r="E221" t="s">
        <v>106</v>
      </c>
      <c r="F221" s="86">
        <v>45182</v>
      </c>
      <c r="G221" s="77">
        <v>786457.51869900001</v>
      </c>
      <c r="H221" s="77">
        <v>-0.87180999999999997</v>
      </c>
      <c r="I221" s="77">
        <v>-6.8564167340000015</v>
      </c>
      <c r="J221" s="78">
        <f t="shared" si="3"/>
        <v>4.4688250879139688E-4</v>
      </c>
      <c r="K221" s="78">
        <f>I221/'סכום נכסי הקרן'!$C$42</f>
        <v>-4.967818535704225E-6</v>
      </c>
    </row>
    <row r="222" spans="2:11">
      <c r="B222" t="s">
        <v>3248</v>
      </c>
      <c r="C222" t="s">
        <v>3250</v>
      </c>
      <c r="D222" t="s">
        <v>2878</v>
      </c>
      <c r="E222" t="s">
        <v>106</v>
      </c>
      <c r="F222" s="86">
        <v>45182</v>
      </c>
      <c r="G222" s="77">
        <v>397996.099934</v>
      </c>
      <c r="H222" s="77">
        <v>-0.87180999999999997</v>
      </c>
      <c r="I222" s="77">
        <v>-3.4697705280000002</v>
      </c>
      <c r="J222" s="78">
        <f t="shared" si="3"/>
        <v>2.2615016248851737E-4</v>
      </c>
      <c r="K222" s="78">
        <f>I222/'סכום נכסי הקרן'!$C$42</f>
        <v>-2.5140231424618412E-6</v>
      </c>
    </row>
    <row r="223" spans="2:11">
      <c r="B223" t="s">
        <v>3251</v>
      </c>
      <c r="C223" t="s">
        <v>3252</v>
      </c>
      <c r="D223" t="s">
        <v>2878</v>
      </c>
      <c r="E223" t="s">
        <v>106</v>
      </c>
      <c r="F223" s="86">
        <v>45182</v>
      </c>
      <c r="G223" s="77">
        <v>1048693.1446</v>
      </c>
      <c r="H223" s="77">
        <v>-0.863815</v>
      </c>
      <c r="I223" s="77">
        <v>-9.0587693099999989</v>
      </c>
      <c r="J223" s="78">
        <f t="shared" si="3"/>
        <v>5.9042583216110998E-4</v>
      </c>
      <c r="K223" s="78">
        <f>I223/'סכום נכסי הקרן'!$C$42</f>
        <v>-6.5635336699600559E-6</v>
      </c>
    </row>
    <row r="224" spans="2:11">
      <c r="B224" t="s">
        <v>3253</v>
      </c>
      <c r="C224" t="s">
        <v>3254</v>
      </c>
      <c r="D224" t="s">
        <v>2878</v>
      </c>
      <c r="E224" t="s">
        <v>106</v>
      </c>
      <c r="F224" s="86">
        <v>45173</v>
      </c>
      <c r="G224" s="77">
        <v>2491304.2491299999</v>
      </c>
      <c r="H224" s="77">
        <v>-0.90468800000000005</v>
      </c>
      <c r="I224" s="77">
        <v>-22.538538691999996</v>
      </c>
      <c r="J224" s="78">
        <f t="shared" si="3"/>
        <v>1.4690003694242961E-3</v>
      </c>
      <c r="K224" s="78">
        <f>I224/'סכום נכסי הקרן'!$C$42</f>
        <v>-1.6330304096974457E-5</v>
      </c>
    </row>
    <row r="225" spans="2:11">
      <c r="B225" t="s">
        <v>3255</v>
      </c>
      <c r="C225" t="s">
        <v>3256</v>
      </c>
      <c r="D225" t="s">
        <v>2878</v>
      </c>
      <c r="E225" t="s">
        <v>106</v>
      </c>
      <c r="F225" s="86">
        <v>45173</v>
      </c>
      <c r="G225" s="77">
        <v>2229061.6965899998</v>
      </c>
      <c r="H225" s="77">
        <v>-0.90468800000000005</v>
      </c>
      <c r="I225" s="77">
        <v>-20.166060935000001</v>
      </c>
      <c r="J225" s="78">
        <f t="shared" si="3"/>
        <v>1.3143687515935903E-3</v>
      </c>
      <c r="K225" s="78">
        <f>I225/'סכום נכסי הקרן'!$C$42</f>
        <v>-1.4611324718383704E-5</v>
      </c>
    </row>
    <row r="226" spans="2:11">
      <c r="B226" t="s">
        <v>3257</v>
      </c>
      <c r="C226" t="s">
        <v>3258</v>
      </c>
      <c r="D226" t="s">
        <v>2878</v>
      </c>
      <c r="E226" t="s">
        <v>106</v>
      </c>
      <c r="F226" s="86">
        <v>45173</v>
      </c>
      <c r="G226" s="77">
        <v>859296.48600000003</v>
      </c>
      <c r="H226" s="77">
        <v>-0.86472599999999999</v>
      </c>
      <c r="I226" s="77">
        <v>-7.4305607550000001</v>
      </c>
      <c r="J226" s="78">
        <f t="shared" si="3"/>
        <v>4.8430364733447015E-4</v>
      </c>
      <c r="K226" s="78">
        <f>I226/'סכום נכסי הקרן'!$C$42</f>
        <v>-5.3838147361019753E-6</v>
      </c>
    </row>
    <row r="227" spans="2:11">
      <c r="B227" t="s">
        <v>3257</v>
      </c>
      <c r="C227" t="s">
        <v>3259</v>
      </c>
      <c r="D227" t="s">
        <v>2878</v>
      </c>
      <c r="E227" t="s">
        <v>106</v>
      </c>
      <c r="F227" s="86">
        <v>45173</v>
      </c>
      <c r="G227" s="77">
        <v>787039.35637499997</v>
      </c>
      <c r="H227" s="77">
        <v>-0.86472599999999999</v>
      </c>
      <c r="I227" s="77">
        <v>-6.8057345160000002</v>
      </c>
      <c r="J227" s="78">
        <f t="shared" si="3"/>
        <v>4.435791803022402E-4</v>
      </c>
      <c r="K227" s="78">
        <f>I227/'סכום נכסי הקרן'!$C$42</f>
        <v>-4.9310967214127358E-6</v>
      </c>
    </row>
    <row r="228" spans="2:11">
      <c r="B228" t="s">
        <v>3260</v>
      </c>
      <c r="C228" t="s">
        <v>3261</v>
      </c>
      <c r="D228" t="s">
        <v>2878</v>
      </c>
      <c r="E228" t="s">
        <v>106</v>
      </c>
      <c r="F228" s="86">
        <v>45195</v>
      </c>
      <c r="G228" s="77">
        <v>2167267.7647429998</v>
      </c>
      <c r="H228" s="77">
        <v>-0.72391000000000005</v>
      </c>
      <c r="I228" s="77">
        <v>-15.689061897</v>
      </c>
      <c r="J228" s="78">
        <f t="shared" si="3"/>
        <v>1.0225701868947792E-3</v>
      </c>
      <c r="K228" s="78">
        <f>I228/'סכום נכסי הקרן'!$C$42</f>
        <v>-1.1367513895885587E-5</v>
      </c>
    </row>
    <row r="229" spans="2:11">
      <c r="B229" t="s">
        <v>3262</v>
      </c>
      <c r="C229" t="s">
        <v>3263</v>
      </c>
      <c r="D229" t="s">
        <v>2878</v>
      </c>
      <c r="E229" t="s">
        <v>106</v>
      </c>
      <c r="F229" s="86">
        <v>45173</v>
      </c>
      <c r="G229" s="77">
        <v>1311905.4265999999</v>
      </c>
      <c r="H229" s="77">
        <v>-0.85141199999999995</v>
      </c>
      <c r="I229" s="77">
        <v>-11.169724884999999</v>
      </c>
      <c r="J229" s="78">
        <f t="shared" si="3"/>
        <v>7.2801214873157913E-4</v>
      </c>
      <c r="K229" s="78">
        <f>I229/'סכום נכסי הקרן'!$C$42</f>
        <v>-8.0930270832659297E-6</v>
      </c>
    </row>
    <row r="230" spans="2:11">
      <c r="B230" t="s">
        <v>3264</v>
      </c>
      <c r="C230" t="s">
        <v>3265</v>
      </c>
      <c r="D230" t="s">
        <v>2878</v>
      </c>
      <c r="E230" t="s">
        <v>106</v>
      </c>
      <c r="F230" s="86">
        <v>45195</v>
      </c>
      <c r="G230" s="77">
        <v>1443705.5134920001</v>
      </c>
      <c r="H230" s="77">
        <v>-0.68138299999999996</v>
      </c>
      <c r="I230" s="77">
        <v>-9.8371676850000007</v>
      </c>
      <c r="J230" s="78">
        <f t="shared" si="3"/>
        <v>6.4115971140946365E-4</v>
      </c>
      <c r="K230" s="78">
        <f>I230/'סכום נכסי הקרן'!$C$42</f>
        <v>-7.1275224159053593E-6</v>
      </c>
    </row>
    <row r="231" spans="2:11">
      <c r="B231" t="s">
        <v>3264</v>
      </c>
      <c r="C231" t="s">
        <v>3266</v>
      </c>
      <c r="D231" t="s">
        <v>2878</v>
      </c>
      <c r="E231" t="s">
        <v>106</v>
      </c>
      <c r="F231" s="86">
        <v>45195</v>
      </c>
      <c r="G231" s="77">
        <v>429886.46380799991</v>
      </c>
      <c r="H231" s="77">
        <v>-0.68138299999999996</v>
      </c>
      <c r="I231" s="77">
        <v>-2.9291743989999999</v>
      </c>
      <c r="J231" s="78">
        <f t="shared" si="3"/>
        <v>1.9091558388239764E-4</v>
      </c>
      <c r="K231" s="78">
        <f>I231/'סכום נכסי הקרן'!$C$42</f>
        <v>-2.122334075976322E-6</v>
      </c>
    </row>
    <row r="232" spans="2:11">
      <c r="B232" t="s">
        <v>3267</v>
      </c>
      <c r="C232" t="s">
        <v>3268</v>
      </c>
      <c r="D232" t="s">
        <v>2878</v>
      </c>
      <c r="E232" t="s">
        <v>106</v>
      </c>
      <c r="F232" s="86">
        <v>45187</v>
      </c>
      <c r="G232" s="77">
        <v>525039.23620000004</v>
      </c>
      <c r="H232" s="77">
        <v>-0.70767500000000005</v>
      </c>
      <c r="I232" s="77">
        <v>-3.7155738390000002</v>
      </c>
      <c r="J232" s="78">
        <f t="shared" si="3"/>
        <v>2.4217095068597408E-4</v>
      </c>
      <c r="K232" s="78">
        <f>I232/'סכום נכסי הקרן'!$C$42</f>
        <v>-2.6921199956574727E-6</v>
      </c>
    </row>
    <row r="233" spans="2:11">
      <c r="B233" t="s">
        <v>3269</v>
      </c>
      <c r="C233" t="s">
        <v>3270</v>
      </c>
      <c r="D233" t="s">
        <v>2878</v>
      </c>
      <c r="E233" t="s">
        <v>106</v>
      </c>
      <c r="F233" s="86">
        <v>45195</v>
      </c>
      <c r="G233" s="77">
        <v>2756455.9900500001</v>
      </c>
      <c r="H233" s="77">
        <v>-0.67075700000000005</v>
      </c>
      <c r="I233" s="77">
        <v>-18.489128560000001</v>
      </c>
      <c r="J233" s="78">
        <f t="shared" si="3"/>
        <v>1.2050708813084619E-3</v>
      </c>
      <c r="K233" s="78">
        <f>I233/'סכום נכסי הקרן'!$C$42</f>
        <v>-1.339630292801662E-5</v>
      </c>
    </row>
    <row r="234" spans="2:11">
      <c r="B234" t="s">
        <v>3271</v>
      </c>
      <c r="C234" t="s">
        <v>3272</v>
      </c>
      <c r="D234" t="s">
        <v>2878</v>
      </c>
      <c r="E234" t="s">
        <v>106</v>
      </c>
      <c r="F234" s="86">
        <v>45175</v>
      </c>
      <c r="G234" s="77">
        <v>1050078.4724000001</v>
      </c>
      <c r="H234" s="77">
        <v>-0.76390400000000003</v>
      </c>
      <c r="I234" s="77">
        <v>-8.0215882399999998</v>
      </c>
      <c r="J234" s="78">
        <f t="shared" si="3"/>
        <v>5.2282520393002194E-4</v>
      </c>
      <c r="K234" s="78">
        <f>I234/'סכום נכסי הקרן'!$C$42</f>
        <v>-5.81204385475135E-6</v>
      </c>
    </row>
    <row r="235" spans="2:11">
      <c r="B235" t="s">
        <v>3273</v>
      </c>
      <c r="C235" t="s">
        <v>3274</v>
      </c>
      <c r="D235" t="s">
        <v>2878</v>
      </c>
      <c r="E235" t="s">
        <v>106</v>
      </c>
      <c r="F235" s="86">
        <v>45173</v>
      </c>
      <c r="G235" s="77">
        <v>315040.16565400001</v>
      </c>
      <c r="H235" s="77">
        <v>-0.91206900000000002</v>
      </c>
      <c r="I235" s="77">
        <v>-2.873383198</v>
      </c>
      <c r="J235" s="78">
        <f t="shared" si="3"/>
        <v>1.8727926584068204E-4</v>
      </c>
      <c r="K235" s="78">
        <f>I235/'סכום נכסי הקרן'!$C$42</f>
        <v>-2.0819105467175765E-6</v>
      </c>
    </row>
    <row r="236" spans="2:11">
      <c r="B236" t="s">
        <v>3275</v>
      </c>
      <c r="C236" t="s">
        <v>3276</v>
      </c>
      <c r="D236" t="s">
        <v>2878</v>
      </c>
      <c r="E236" t="s">
        <v>106</v>
      </c>
      <c r="F236" s="86">
        <v>45175</v>
      </c>
      <c r="G236" s="77">
        <v>919133.82542500005</v>
      </c>
      <c r="H236" s="77">
        <v>-0.72935300000000003</v>
      </c>
      <c r="I236" s="77">
        <v>-6.7037276349999999</v>
      </c>
      <c r="J236" s="78">
        <f t="shared" si="3"/>
        <v>4.3693065051419278E-4</v>
      </c>
      <c r="K236" s="78">
        <f>I236/'סכום נכסי הקרן'!$C$42</f>
        <v>-4.8571876091371839E-6</v>
      </c>
    </row>
    <row r="237" spans="2:11">
      <c r="B237" t="s">
        <v>3277</v>
      </c>
      <c r="C237" t="s">
        <v>3278</v>
      </c>
      <c r="D237" t="s">
        <v>2878</v>
      </c>
      <c r="E237" t="s">
        <v>106</v>
      </c>
      <c r="F237" s="86">
        <v>45175</v>
      </c>
      <c r="G237" s="77">
        <v>2889239.65968</v>
      </c>
      <c r="H237" s="77">
        <v>-0.710758</v>
      </c>
      <c r="I237" s="77">
        <v>-20.535507079999999</v>
      </c>
      <c r="J237" s="78">
        <f t="shared" si="3"/>
        <v>1.3384482418792676E-3</v>
      </c>
      <c r="K237" s="78">
        <f>I237/'סכום נכסי הקרן'!$C$42</f>
        <v>-1.487900701925294E-5</v>
      </c>
    </row>
    <row r="238" spans="2:11">
      <c r="B238" t="s">
        <v>3279</v>
      </c>
      <c r="C238" t="s">
        <v>3280</v>
      </c>
      <c r="D238" t="s">
        <v>2878</v>
      </c>
      <c r="E238" t="s">
        <v>106</v>
      </c>
      <c r="F238" s="86">
        <v>45187</v>
      </c>
      <c r="G238" s="77">
        <v>558342.87858999998</v>
      </c>
      <c r="H238" s="77">
        <v>-0.641289</v>
      </c>
      <c r="I238" s="77">
        <v>-3.5805936230000004</v>
      </c>
      <c r="J238" s="78">
        <f t="shared" si="3"/>
        <v>2.3337330901635901E-4</v>
      </c>
      <c r="K238" s="78">
        <f>I238/'סכום נכסי הקרן'!$C$42</f>
        <v>-2.5943200448941298E-6</v>
      </c>
    </row>
    <row r="239" spans="2:11">
      <c r="B239" t="s">
        <v>3279</v>
      </c>
      <c r="C239" t="s">
        <v>3281</v>
      </c>
      <c r="D239" t="s">
        <v>2878</v>
      </c>
      <c r="E239" t="s">
        <v>106</v>
      </c>
      <c r="F239" s="86">
        <v>45187</v>
      </c>
      <c r="G239" s="77">
        <v>1313463.920375</v>
      </c>
      <c r="H239" s="77">
        <v>-0.641289</v>
      </c>
      <c r="I239" s="77">
        <v>-8.4231047229999998</v>
      </c>
      <c r="J239" s="78">
        <f t="shared" si="3"/>
        <v>5.4899495122008482E-4</v>
      </c>
      <c r="K239" s="78">
        <f>I239/'סכום נכסי הקרן'!$C$42</f>
        <v>-6.1029627273961428E-6</v>
      </c>
    </row>
    <row r="240" spans="2:11">
      <c r="B240" t="s">
        <v>3282</v>
      </c>
      <c r="C240" t="s">
        <v>3283</v>
      </c>
      <c r="D240" t="s">
        <v>2878</v>
      </c>
      <c r="E240" t="s">
        <v>106</v>
      </c>
      <c r="F240" s="86">
        <v>45175</v>
      </c>
      <c r="G240" s="77">
        <v>3284092.7158750002</v>
      </c>
      <c r="H240" s="77">
        <v>-0.68420599999999998</v>
      </c>
      <c r="I240" s="77">
        <v>-22.469973624999998</v>
      </c>
      <c r="J240" s="78">
        <f t="shared" si="3"/>
        <v>1.4645314856990015E-3</v>
      </c>
      <c r="K240" s="78">
        <f>I240/'סכום נכסי הקרן'!$C$42</f>
        <v>-1.6280625259768528E-5</v>
      </c>
    </row>
    <row r="241" spans="2:11">
      <c r="B241" t="s">
        <v>3284</v>
      </c>
      <c r="C241" t="s">
        <v>3285</v>
      </c>
      <c r="D241" t="s">
        <v>2878</v>
      </c>
      <c r="E241" t="s">
        <v>106</v>
      </c>
      <c r="F241" s="86">
        <v>45187</v>
      </c>
      <c r="G241" s="77">
        <v>1839382.8397280001</v>
      </c>
      <c r="H241" s="77">
        <v>-0.61210699999999996</v>
      </c>
      <c r="I241" s="77">
        <v>-11.258995408999999</v>
      </c>
      <c r="J241" s="78">
        <f t="shared" si="3"/>
        <v>7.3383055757018088E-4</v>
      </c>
      <c r="K241" s="78">
        <f>I241/'סכום נכסי הקרן'!$C$42</f>
        <v>-8.1577080647500446E-6</v>
      </c>
    </row>
    <row r="242" spans="2:11">
      <c r="B242" t="s">
        <v>3286</v>
      </c>
      <c r="C242" t="s">
        <v>3287</v>
      </c>
      <c r="D242" t="s">
        <v>2878</v>
      </c>
      <c r="E242" t="s">
        <v>106</v>
      </c>
      <c r="F242" s="86">
        <v>45175</v>
      </c>
      <c r="G242" s="77">
        <v>1365254.2501879998</v>
      </c>
      <c r="H242" s="77">
        <v>-0.64971000000000001</v>
      </c>
      <c r="I242" s="77">
        <v>-8.8701946370000009</v>
      </c>
      <c r="J242" s="78">
        <f t="shared" si="3"/>
        <v>5.7813505022148986E-4</v>
      </c>
      <c r="K242" s="78">
        <f>I242/'סכום נכסי הקרן'!$C$42</f>
        <v>-6.4269018413770191E-6</v>
      </c>
    </row>
    <row r="243" spans="2:11">
      <c r="B243" t="s">
        <v>3288</v>
      </c>
      <c r="C243" t="s">
        <v>3289</v>
      </c>
      <c r="D243" t="s">
        <v>2878</v>
      </c>
      <c r="E243" t="s">
        <v>106</v>
      </c>
      <c r="F243" s="86">
        <v>45180</v>
      </c>
      <c r="G243" s="77">
        <v>3301582.4793500002</v>
      </c>
      <c r="H243" s="77">
        <v>-0.13165099999999999</v>
      </c>
      <c r="I243" s="77">
        <v>-4.3465525550000006</v>
      </c>
      <c r="J243" s="78">
        <f t="shared" si="3"/>
        <v>2.8329641935852262E-4</v>
      </c>
      <c r="K243" s="78">
        <f>I243/'סכום נכסי הקרן'!$C$42</f>
        <v>-3.1492957891642583E-6</v>
      </c>
    </row>
    <row r="244" spans="2:11">
      <c r="B244" t="s">
        <v>3290</v>
      </c>
      <c r="C244" t="s">
        <v>3291</v>
      </c>
      <c r="D244" t="s">
        <v>2878</v>
      </c>
      <c r="E244" t="s">
        <v>106</v>
      </c>
      <c r="F244" s="86">
        <v>45180</v>
      </c>
      <c r="G244" s="77">
        <v>1029122.054745</v>
      </c>
      <c r="H244" s="77">
        <v>-0.12377299999999999</v>
      </c>
      <c r="I244" s="77">
        <v>-1.273779733</v>
      </c>
      <c r="J244" s="78">
        <f t="shared" si="3"/>
        <v>8.3021482621956915E-5</v>
      </c>
      <c r="K244" s="78">
        <f>I244/'סכום נכסי הקרן'!$C$42</f>
        <v>-9.2291743829143072E-7</v>
      </c>
    </row>
    <row r="245" spans="2:11">
      <c r="B245" t="s">
        <v>3292</v>
      </c>
      <c r="C245" t="s">
        <v>3293</v>
      </c>
      <c r="D245" t="s">
        <v>2878</v>
      </c>
      <c r="E245" t="s">
        <v>106</v>
      </c>
      <c r="F245" s="86">
        <v>45197</v>
      </c>
      <c r="G245" s="77">
        <v>1057836.3080800001</v>
      </c>
      <c r="H245" s="77">
        <v>-2.4933E-2</v>
      </c>
      <c r="I245" s="77">
        <v>-0.26375256000000002</v>
      </c>
      <c r="J245" s="78">
        <f t="shared" si="3"/>
        <v>1.7190671204168586E-5</v>
      </c>
      <c r="K245" s="78">
        <f>I245/'סכום נכסי הקרן'!$C$42</f>
        <v>-1.9110198624741887E-7</v>
      </c>
    </row>
    <row r="246" spans="2:11">
      <c r="B246" t="s">
        <v>3294</v>
      </c>
      <c r="C246" t="s">
        <v>3295</v>
      </c>
      <c r="D246" t="s">
        <v>2878</v>
      </c>
      <c r="E246" t="s">
        <v>106</v>
      </c>
      <c r="F246" s="86">
        <v>45090</v>
      </c>
      <c r="G246" s="77">
        <v>799819.00532999996</v>
      </c>
      <c r="H246" s="77">
        <v>7.8681419999999997</v>
      </c>
      <c r="I246" s="77">
        <v>62.930898078999988</v>
      </c>
      <c r="J246" s="78">
        <f t="shared" si="3"/>
        <v>-4.1016639893813097E-3</v>
      </c>
      <c r="K246" s="78">
        <f>I246/'סכום נכסי הקרן'!$C$42</f>
        <v>4.5596598642419899E-5</v>
      </c>
    </row>
    <row r="247" spans="2:11">
      <c r="B247" t="s">
        <v>3296</v>
      </c>
      <c r="C247" t="s">
        <v>3297</v>
      </c>
      <c r="D247" t="s">
        <v>2878</v>
      </c>
      <c r="E247" t="s">
        <v>106</v>
      </c>
      <c r="F247" s="86">
        <v>45090</v>
      </c>
      <c r="G247" s="77">
        <v>799819.00532999996</v>
      </c>
      <c r="H247" s="77">
        <v>7.7434349999999998</v>
      </c>
      <c r="I247" s="77">
        <v>61.933462063</v>
      </c>
      <c r="J247" s="78">
        <f t="shared" si="3"/>
        <v>-4.0366538351737005E-3</v>
      </c>
      <c r="K247" s="78">
        <f>I247/'סכום נכסי הקרן'!$C$42</f>
        <v>4.4873906116469402E-5</v>
      </c>
    </row>
    <row r="248" spans="2:11">
      <c r="B248" t="s">
        <v>3298</v>
      </c>
      <c r="C248" t="s">
        <v>3299</v>
      </c>
      <c r="D248" t="s">
        <v>2878</v>
      </c>
      <c r="E248" t="s">
        <v>106</v>
      </c>
      <c r="F248" s="86">
        <v>45126</v>
      </c>
      <c r="G248" s="77">
        <v>2532760.1835449999</v>
      </c>
      <c r="H248" s="77">
        <v>7.376773</v>
      </c>
      <c r="I248" s="77">
        <v>186.83597413199996</v>
      </c>
      <c r="J248" s="78">
        <f t="shared" si="3"/>
        <v>-1.2177458298087262E-2</v>
      </c>
      <c r="K248" s="78">
        <f>I248/'סכום נכסי הקרן'!$C$42</f>
        <v>1.3537205386403287E-4</v>
      </c>
    </row>
    <row r="249" spans="2:11">
      <c r="B249" t="s">
        <v>3300</v>
      </c>
      <c r="C249" t="s">
        <v>3301</v>
      </c>
      <c r="D249" t="s">
        <v>2878</v>
      </c>
      <c r="E249" t="s">
        <v>106</v>
      </c>
      <c r="F249" s="86">
        <v>45089</v>
      </c>
      <c r="G249" s="77">
        <v>1333031.67555</v>
      </c>
      <c r="H249" s="77">
        <v>7.2556719999999997</v>
      </c>
      <c r="I249" s="77">
        <v>96.72040074200001</v>
      </c>
      <c r="J249" s="78">
        <f t="shared" si="3"/>
        <v>-6.3039714491914143E-3</v>
      </c>
      <c r="K249" s="78">
        <f>I249/'סכום נכסי הקרן'!$C$42</f>
        <v>7.0078791623643484E-5</v>
      </c>
    </row>
    <row r="250" spans="2:11">
      <c r="B250" t="s">
        <v>3302</v>
      </c>
      <c r="C250" t="s">
        <v>3303</v>
      </c>
      <c r="D250" t="s">
        <v>2878</v>
      </c>
      <c r="E250" t="s">
        <v>106</v>
      </c>
      <c r="F250" s="86">
        <v>45089</v>
      </c>
      <c r="G250" s="77">
        <v>2132850.6808799999</v>
      </c>
      <c r="H250" s="77">
        <v>7.2692439999999996</v>
      </c>
      <c r="I250" s="77">
        <v>155.04211928399999</v>
      </c>
      <c r="J250" s="78">
        <f t="shared" si="3"/>
        <v>-1.0105221710108631E-2</v>
      </c>
      <c r="K250" s="78">
        <f>I250/'סכום נכסי הקרן'!$C$42</f>
        <v>1.1233580802848563E-4</v>
      </c>
    </row>
    <row r="251" spans="2:11">
      <c r="B251" t="s">
        <v>3304</v>
      </c>
      <c r="C251" t="s">
        <v>3305</v>
      </c>
      <c r="D251" t="s">
        <v>2878</v>
      </c>
      <c r="E251" t="s">
        <v>106</v>
      </c>
      <c r="F251" s="86">
        <v>45089</v>
      </c>
      <c r="G251" s="77">
        <v>1066425.3404399999</v>
      </c>
      <c r="H251" s="77">
        <v>7.2692439999999996</v>
      </c>
      <c r="I251" s="77">
        <v>77.521059641999997</v>
      </c>
      <c r="J251" s="78">
        <f t="shared" si="3"/>
        <v>-5.0526108550543155E-3</v>
      </c>
      <c r="K251" s="78">
        <f>I251/'סכום נכסי הקרן'!$C$42</f>
        <v>5.6167904014242817E-5</v>
      </c>
    </row>
    <row r="252" spans="2:11">
      <c r="B252" t="s">
        <v>3306</v>
      </c>
      <c r="C252" t="s">
        <v>3307</v>
      </c>
      <c r="D252" t="s">
        <v>2878</v>
      </c>
      <c r="E252" t="s">
        <v>106</v>
      </c>
      <c r="F252" s="86">
        <v>45126</v>
      </c>
      <c r="G252" s="77">
        <v>934831.96796699998</v>
      </c>
      <c r="H252" s="77">
        <v>7.1263500000000004</v>
      </c>
      <c r="I252" s="77">
        <v>66.619395155999996</v>
      </c>
      <c r="J252" s="78">
        <f t="shared" si="3"/>
        <v>-4.3420701507025268E-3</v>
      </c>
      <c r="K252" s="78">
        <f>I252/'סכום נכסי הקרן'!$C$42</f>
        <v>4.8269100163097083E-5</v>
      </c>
    </row>
    <row r="253" spans="2:11">
      <c r="B253" t="s">
        <v>3308</v>
      </c>
      <c r="C253" t="s">
        <v>3309</v>
      </c>
      <c r="D253" t="s">
        <v>2878</v>
      </c>
      <c r="E253" t="s">
        <v>106</v>
      </c>
      <c r="F253" s="86">
        <v>45089</v>
      </c>
      <c r="G253" s="77">
        <v>1333031.67555</v>
      </c>
      <c r="H253" s="77">
        <v>7.2019219999999997</v>
      </c>
      <c r="I253" s="77">
        <v>96.003897774999999</v>
      </c>
      <c r="J253" s="78">
        <f t="shared" si="3"/>
        <v>-6.2572717435183832E-3</v>
      </c>
      <c r="K253" s="78">
        <f>I253/'סכום נכסי הקרן'!$C$42</f>
        <v>6.9559649211733352E-5</v>
      </c>
    </row>
    <row r="254" spans="2:11">
      <c r="B254" t="s">
        <v>3310</v>
      </c>
      <c r="C254" t="s">
        <v>3311</v>
      </c>
      <c r="D254" t="s">
        <v>2878</v>
      </c>
      <c r="E254" t="s">
        <v>106</v>
      </c>
      <c r="F254" s="86">
        <v>45089</v>
      </c>
      <c r="G254" s="77">
        <v>202378.91888999997</v>
      </c>
      <c r="H254" s="77">
        <v>7.0829940000000002</v>
      </c>
      <c r="I254" s="77">
        <v>14.334486364</v>
      </c>
      <c r="J254" s="78">
        <f t="shared" si="3"/>
        <v>-9.3428265478887496E-4</v>
      </c>
      <c r="K254" s="78">
        <f>I254/'סכום נכסי הקרן'!$C$42</f>
        <v>1.0386055839598072E-5</v>
      </c>
    </row>
    <row r="255" spans="2:11">
      <c r="B255" t="s">
        <v>3312</v>
      </c>
      <c r="C255" t="s">
        <v>3313</v>
      </c>
      <c r="D255" t="s">
        <v>2878</v>
      </c>
      <c r="E255" t="s">
        <v>106</v>
      </c>
      <c r="F255" s="86">
        <v>45126</v>
      </c>
      <c r="G255" s="77">
        <v>1333031.67555</v>
      </c>
      <c r="H255" s="77">
        <v>7.0523720000000001</v>
      </c>
      <c r="I255" s="77">
        <v>94.010353233000004</v>
      </c>
      <c r="J255" s="78">
        <f t="shared" si="3"/>
        <v>-6.1273379572742348E-3</v>
      </c>
      <c r="K255" s="78">
        <f>I255/'סכום נכסי הקרן'!$C$42</f>
        <v>6.8115225993058625E-5</v>
      </c>
    </row>
    <row r="256" spans="2:11">
      <c r="B256" t="s">
        <v>3314</v>
      </c>
      <c r="C256" t="s">
        <v>3315</v>
      </c>
      <c r="D256" t="s">
        <v>2878</v>
      </c>
      <c r="E256" t="s">
        <v>106</v>
      </c>
      <c r="F256" s="86">
        <v>45126</v>
      </c>
      <c r="G256" s="77">
        <v>1812923.0787479999</v>
      </c>
      <c r="H256" s="77">
        <v>7.0393819999999998</v>
      </c>
      <c r="I256" s="77">
        <v>127.61857467099999</v>
      </c>
      <c r="J256" s="78">
        <f t="shared" si="3"/>
        <v>-8.317830002157316E-3</v>
      </c>
      <c r="K256" s="78">
        <f>I256/'סכום נכסי הקרן'!$C$42</f>
        <v>9.24660716153528E-5</v>
      </c>
    </row>
    <row r="257" spans="2:11">
      <c r="B257" t="s">
        <v>3316</v>
      </c>
      <c r="C257" t="s">
        <v>3317</v>
      </c>
      <c r="D257" t="s">
        <v>2878</v>
      </c>
      <c r="E257" t="s">
        <v>106</v>
      </c>
      <c r="F257" s="86">
        <v>45126</v>
      </c>
      <c r="G257" s="77">
        <v>2239493.2149240002</v>
      </c>
      <c r="H257" s="77">
        <v>7.0393819999999998</v>
      </c>
      <c r="I257" s="77">
        <v>157.64647459400001</v>
      </c>
      <c r="J257" s="78">
        <f t="shared" si="3"/>
        <v>-1.0274966473279995E-2</v>
      </c>
      <c r="K257" s="78">
        <f>I257/'סכום נכסי הקרן'!$C$42</f>
        <v>1.1422279434867536E-4</v>
      </c>
    </row>
    <row r="258" spans="2:11">
      <c r="B258" t="s">
        <v>3318</v>
      </c>
      <c r="C258" t="s">
        <v>3319</v>
      </c>
      <c r="D258" t="s">
        <v>2878</v>
      </c>
      <c r="E258" t="s">
        <v>106</v>
      </c>
      <c r="F258" s="86">
        <v>45089</v>
      </c>
      <c r="G258" s="77">
        <v>1066425.3404399999</v>
      </c>
      <c r="H258" s="77">
        <v>6.9371809999999998</v>
      </c>
      <c r="I258" s="77">
        <v>73.979857013</v>
      </c>
      <c r="J258" s="78">
        <f t="shared" si="3"/>
        <v>-4.821804943398041E-3</v>
      </c>
      <c r="K258" s="78">
        <f>I258/'סכום נכסי הקרן'!$C$42</f>
        <v>5.3602124724341403E-5</v>
      </c>
    </row>
    <row r="259" spans="2:11">
      <c r="B259" t="s">
        <v>3320</v>
      </c>
      <c r="C259" t="s">
        <v>3321</v>
      </c>
      <c r="D259" t="s">
        <v>2878</v>
      </c>
      <c r="E259" t="s">
        <v>106</v>
      </c>
      <c r="F259" s="86">
        <v>45127</v>
      </c>
      <c r="G259" s="77">
        <v>2399457.0159900002</v>
      </c>
      <c r="H259" s="77">
        <v>6.8930420000000003</v>
      </c>
      <c r="I259" s="77">
        <v>165.39558825</v>
      </c>
      <c r="J259" s="78">
        <f t="shared" si="3"/>
        <v>-1.0780032528312897E-2</v>
      </c>
      <c r="K259" s="78">
        <f>I259/'סכום נכסי הקרן'!$C$42</f>
        <v>1.1983741667241165E-4</v>
      </c>
    </row>
    <row r="260" spans="2:11">
      <c r="B260" t="s">
        <v>3322</v>
      </c>
      <c r="C260" t="s">
        <v>3323</v>
      </c>
      <c r="D260" t="s">
        <v>2878</v>
      </c>
      <c r="E260" t="s">
        <v>106</v>
      </c>
      <c r="F260" s="86">
        <v>45089</v>
      </c>
      <c r="G260" s="77">
        <v>1066425.3404399999</v>
      </c>
      <c r="H260" s="77">
        <v>6.9192859999999996</v>
      </c>
      <c r="I260" s="77">
        <v>73.789023399000001</v>
      </c>
      <c r="J260" s="78">
        <f t="shared" si="3"/>
        <v>-4.8093669298561927E-3</v>
      </c>
      <c r="K260" s="78">
        <f>I260/'סכום נכסי הקרן'!$C$42</f>
        <v>5.346385617946672E-5</v>
      </c>
    </row>
    <row r="261" spans="2:11">
      <c r="B261" t="s">
        <v>3324</v>
      </c>
      <c r="C261" t="s">
        <v>3325</v>
      </c>
      <c r="D261" t="s">
        <v>2878</v>
      </c>
      <c r="E261" t="s">
        <v>106</v>
      </c>
      <c r="F261" s="86">
        <v>45127</v>
      </c>
      <c r="G261" s="77">
        <v>1866244.34577</v>
      </c>
      <c r="H261" s="77">
        <v>6.8399419999999997</v>
      </c>
      <c r="I261" s="77">
        <v>127.65003054799999</v>
      </c>
      <c r="J261" s="78">
        <f t="shared" si="3"/>
        <v>-8.3198802102726274E-3</v>
      </c>
      <c r="K261" s="78">
        <f>I261/'סכום נכסי הקרן'!$C$42</f>
        <v>9.2488862979250288E-5</v>
      </c>
    </row>
    <row r="262" spans="2:11">
      <c r="B262" t="s">
        <v>3326</v>
      </c>
      <c r="C262" t="s">
        <v>3327</v>
      </c>
      <c r="D262" t="s">
        <v>2878</v>
      </c>
      <c r="E262" t="s">
        <v>106</v>
      </c>
      <c r="F262" s="86">
        <v>45098</v>
      </c>
      <c r="G262" s="77">
        <v>3545864.2569630002</v>
      </c>
      <c r="H262" s="77">
        <v>6.6847599999999998</v>
      </c>
      <c r="I262" s="77">
        <v>237.03250408</v>
      </c>
      <c r="J262" s="78">
        <f t="shared" si="3"/>
        <v>-1.5449130967070153E-2</v>
      </c>
      <c r="K262" s="78">
        <f>I262/'סכום נכסי הקרן'!$C$42</f>
        <v>1.7174196275056974E-4</v>
      </c>
    </row>
    <row r="263" spans="2:11">
      <c r="B263" t="s">
        <v>3328</v>
      </c>
      <c r="C263" t="s">
        <v>3329</v>
      </c>
      <c r="D263" t="s">
        <v>2878</v>
      </c>
      <c r="E263" t="s">
        <v>106</v>
      </c>
      <c r="F263" s="86">
        <v>45098</v>
      </c>
      <c r="G263" s="77">
        <v>1333031.67555</v>
      </c>
      <c r="H263" s="77">
        <v>6.7402119999999996</v>
      </c>
      <c r="I263" s="77">
        <v>89.849167234999996</v>
      </c>
      <c r="J263" s="78">
        <f t="shared" si="3"/>
        <v>-5.8561232236200543E-3</v>
      </c>
      <c r="K263" s="78">
        <f>I263/'סכום נכסי הקרן'!$C$42</f>
        <v>6.510023759119155E-5</v>
      </c>
    </row>
    <row r="264" spans="2:11">
      <c r="B264" t="s">
        <v>3330</v>
      </c>
      <c r="C264" t="s">
        <v>3331</v>
      </c>
      <c r="D264" t="s">
        <v>2878</v>
      </c>
      <c r="E264" t="s">
        <v>106</v>
      </c>
      <c r="F264" s="86">
        <v>45098</v>
      </c>
      <c r="G264" s="77">
        <v>1066425.3404399999</v>
      </c>
      <c r="H264" s="77">
        <v>6.7409829999999999</v>
      </c>
      <c r="I264" s="77">
        <v>71.887553215000011</v>
      </c>
      <c r="J264" s="78">
        <f t="shared" si="3"/>
        <v>-4.6854342986897921E-3</v>
      </c>
      <c r="K264" s="78">
        <f>I264/'סכום נכסי הקרן'!$C$42</f>
        <v>5.2086145460933245E-5</v>
      </c>
    </row>
    <row r="265" spans="2:11">
      <c r="B265" t="s">
        <v>3332</v>
      </c>
      <c r="C265" t="s">
        <v>3333</v>
      </c>
      <c r="D265" t="s">
        <v>2878</v>
      </c>
      <c r="E265" t="s">
        <v>106</v>
      </c>
      <c r="F265" s="86">
        <v>45097</v>
      </c>
      <c r="G265" s="77">
        <v>2132850.6808799999</v>
      </c>
      <c r="H265" s="77">
        <v>6.4184150000000004</v>
      </c>
      <c r="I265" s="77">
        <v>136.895211714</v>
      </c>
      <c r="J265" s="78">
        <f t="shared" si="3"/>
        <v>-8.9224558578708084E-3</v>
      </c>
      <c r="K265" s="78">
        <f>I265/'סכום נכסי הקרן'!$C$42</f>
        <v>9.9187461408171054E-5</v>
      </c>
    </row>
    <row r="266" spans="2:11">
      <c r="B266" t="s">
        <v>3334</v>
      </c>
      <c r="C266" t="s">
        <v>3335</v>
      </c>
      <c r="D266" t="s">
        <v>2878</v>
      </c>
      <c r="E266" t="s">
        <v>106</v>
      </c>
      <c r="F266" s="86">
        <v>45097</v>
      </c>
      <c r="G266" s="77">
        <v>2266153.8484350001</v>
      </c>
      <c r="H266" s="77">
        <v>6.4118779999999997</v>
      </c>
      <c r="I266" s="77">
        <v>145.303029345</v>
      </c>
      <c r="J266" s="78">
        <f t="shared" si="3"/>
        <v>-9.4704544382035738E-3</v>
      </c>
      <c r="K266" s="78">
        <f>I266/'סכום נכסי הקרן'!$C$42</f>
        <v>1.0527934786906518E-4</v>
      </c>
    </row>
    <row r="267" spans="2:11">
      <c r="B267" t="s">
        <v>3336</v>
      </c>
      <c r="C267" t="s">
        <v>3337</v>
      </c>
      <c r="D267" t="s">
        <v>2878</v>
      </c>
      <c r="E267" t="s">
        <v>106</v>
      </c>
      <c r="F267" s="86">
        <v>45097</v>
      </c>
      <c r="G267" s="77">
        <v>2532760.1835449999</v>
      </c>
      <c r="H267" s="77">
        <v>6.4118779999999997</v>
      </c>
      <c r="I267" s="77">
        <v>162.39750338499999</v>
      </c>
      <c r="J267" s="78">
        <f t="shared" si="3"/>
        <v>-1.0584625548542125E-2</v>
      </c>
      <c r="K267" s="78">
        <f>I267/'סכום נכסי הקרן'!$C$42</f>
        <v>1.176651535002937E-4</v>
      </c>
    </row>
    <row r="268" spans="2:11">
      <c r="B268" t="s">
        <v>3338</v>
      </c>
      <c r="C268" t="s">
        <v>3339</v>
      </c>
      <c r="D268" t="s">
        <v>2878</v>
      </c>
      <c r="E268" t="s">
        <v>106</v>
      </c>
      <c r="F268" s="86">
        <v>45098</v>
      </c>
      <c r="G268" s="77">
        <v>1091561.7738000001</v>
      </c>
      <c r="H268" s="77">
        <v>6.1826660000000002</v>
      </c>
      <c r="I268" s="77">
        <v>67.48761459100001</v>
      </c>
      <c r="J268" s="78">
        <f t="shared" ref="J268:J331" si="4">I268/$I$11</f>
        <v>-4.3986583212217217E-3</v>
      </c>
      <c r="K268" s="78">
        <f>I268/'סכום נכסי הקרן'!$C$42</f>
        <v>4.8898168781529129E-5</v>
      </c>
    </row>
    <row r="269" spans="2:11">
      <c r="B269" t="s">
        <v>3340</v>
      </c>
      <c r="C269" t="s">
        <v>3341</v>
      </c>
      <c r="D269" t="s">
        <v>2878</v>
      </c>
      <c r="E269" t="s">
        <v>106</v>
      </c>
      <c r="F269" s="86">
        <v>45050</v>
      </c>
      <c r="G269" s="77">
        <v>1599638.0106599999</v>
      </c>
      <c r="H269" s="77">
        <v>5.9883559999999996</v>
      </c>
      <c r="I269" s="77">
        <v>95.792023178000008</v>
      </c>
      <c r="J269" s="78">
        <f t="shared" si="4"/>
        <v>-6.2434623361953129E-3</v>
      </c>
      <c r="K269" s="78">
        <f>I269/'סכום נכסי הקרן'!$C$42</f>
        <v>6.9406135417129542E-5</v>
      </c>
    </row>
    <row r="270" spans="2:11">
      <c r="B270" t="s">
        <v>3342</v>
      </c>
      <c r="C270" t="s">
        <v>3343</v>
      </c>
      <c r="D270" t="s">
        <v>2878</v>
      </c>
      <c r="E270" t="s">
        <v>106</v>
      </c>
      <c r="F270" s="86">
        <v>45050</v>
      </c>
      <c r="G270" s="77">
        <v>933122.17288500001</v>
      </c>
      <c r="H270" s="77">
        <v>5.932658</v>
      </c>
      <c r="I270" s="77">
        <v>55.358945682999995</v>
      </c>
      <c r="J270" s="78">
        <f t="shared" si="4"/>
        <v>-3.6081448212137951E-3</v>
      </c>
      <c r="K270" s="78">
        <f>I270/'סכום נכסי הקרן'!$C$42</f>
        <v>4.0110338555895999E-5</v>
      </c>
    </row>
    <row r="271" spans="2:11">
      <c r="B271" t="s">
        <v>3344</v>
      </c>
      <c r="C271" t="s">
        <v>3345</v>
      </c>
      <c r="D271" t="s">
        <v>2878</v>
      </c>
      <c r="E271" t="s">
        <v>106</v>
      </c>
      <c r="F271" s="86">
        <v>45105</v>
      </c>
      <c r="G271" s="77">
        <v>918705.53938800003</v>
      </c>
      <c r="H271" s="77">
        <v>5.2849570000000003</v>
      </c>
      <c r="I271" s="77">
        <v>48.553193922999995</v>
      </c>
      <c r="J271" s="78">
        <f t="shared" si="4"/>
        <v>-3.1645645169947512E-3</v>
      </c>
      <c r="K271" s="78">
        <f>I271/'סכום נכסי הקרן'!$C$42</f>
        <v>3.5179229340338559E-5</v>
      </c>
    </row>
    <row r="272" spans="2:11">
      <c r="B272" t="s">
        <v>3346</v>
      </c>
      <c r="C272" t="s">
        <v>3347</v>
      </c>
      <c r="D272" t="s">
        <v>2878</v>
      </c>
      <c r="E272" t="s">
        <v>106</v>
      </c>
      <c r="F272" s="86">
        <v>45131</v>
      </c>
      <c r="G272" s="77">
        <v>1359692.3090609997</v>
      </c>
      <c r="H272" s="77">
        <v>4.8554060000000003</v>
      </c>
      <c r="I272" s="77">
        <v>66.018578465000004</v>
      </c>
      <c r="J272" s="78">
        <f t="shared" si="4"/>
        <v>-4.3029105604071478E-3</v>
      </c>
      <c r="K272" s="78">
        <f>I272/'סכום נכסי הקרן'!$C$42</f>
        <v>4.7833778272683205E-5</v>
      </c>
    </row>
    <row r="273" spans="2:11">
      <c r="B273" t="s">
        <v>3348</v>
      </c>
      <c r="C273" t="s">
        <v>3349</v>
      </c>
      <c r="D273" t="s">
        <v>2878</v>
      </c>
      <c r="E273" t="s">
        <v>106</v>
      </c>
      <c r="F273" s="86">
        <v>45147</v>
      </c>
      <c r="G273" s="77">
        <v>202378.91888999997</v>
      </c>
      <c r="H273" s="77">
        <v>4.0789819999999999</v>
      </c>
      <c r="I273" s="77">
        <v>8.2549987700000003</v>
      </c>
      <c r="J273" s="78">
        <f t="shared" si="4"/>
        <v>-5.3803826452295325E-4</v>
      </c>
      <c r="K273" s="78">
        <f>I273/'סכום נכסי הקרן'!$C$42</f>
        <v>5.9811615152360967E-6</v>
      </c>
    </row>
    <row r="274" spans="2:11">
      <c r="B274" t="s">
        <v>3350</v>
      </c>
      <c r="C274" t="s">
        <v>3351</v>
      </c>
      <c r="D274" t="s">
        <v>2878</v>
      </c>
      <c r="E274" t="s">
        <v>106</v>
      </c>
      <c r="F274" s="86">
        <v>45147</v>
      </c>
      <c r="G274" s="77">
        <v>1011894.59445</v>
      </c>
      <c r="H274" s="77">
        <v>4.0780940000000001</v>
      </c>
      <c r="I274" s="77">
        <v>41.266017721999994</v>
      </c>
      <c r="J274" s="78">
        <f t="shared" si="4"/>
        <v>-2.6896062831173878E-3</v>
      </c>
      <c r="K274" s="78">
        <f>I274/'סכום נכסי הקרן'!$C$42</f>
        <v>2.9899303920293269E-5</v>
      </c>
    </row>
    <row r="275" spans="2:11">
      <c r="B275" t="s">
        <v>3352</v>
      </c>
      <c r="C275" t="s">
        <v>3353</v>
      </c>
      <c r="D275" t="s">
        <v>2878</v>
      </c>
      <c r="E275" t="s">
        <v>106</v>
      </c>
      <c r="F275" s="86">
        <v>45082</v>
      </c>
      <c r="G275" s="77">
        <v>1092846.1620060001</v>
      </c>
      <c r="H275" s="77">
        <v>3.404795</v>
      </c>
      <c r="I275" s="77">
        <v>37.209170452999999</v>
      </c>
      <c r="J275" s="78">
        <f t="shared" si="4"/>
        <v>-2.4251920627325384E-3</v>
      </c>
      <c r="K275" s="78">
        <f>I275/'סכום נכסי הקרן'!$C$42</f>
        <v>2.6959914171779299E-5</v>
      </c>
    </row>
    <row r="276" spans="2:11">
      <c r="B276" t="s">
        <v>3354</v>
      </c>
      <c r="C276" t="s">
        <v>3355</v>
      </c>
      <c r="D276" t="s">
        <v>2878</v>
      </c>
      <c r="E276" t="s">
        <v>106</v>
      </c>
      <c r="F276" s="86">
        <v>45181</v>
      </c>
      <c r="G276" s="77">
        <v>865585.15552499995</v>
      </c>
      <c r="H276" s="77">
        <v>1.4065369999999999</v>
      </c>
      <c r="I276" s="77">
        <v>12.174773426000002</v>
      </c>
      <c r="J276" s="78">
        <f t="shared" si="4"/>
        <v>-7.935184665188278E-4</v>
      </c>
      <c r="K276" s="78">
        <f>I276/'סכום נכסי הקרן'!$C$42</f>
        <v>8.8212352661937869E-6</v>
      </c>
    </row>
    <row r="277" spans="2:11">
      <c r="B277" t="s">
        <v>3356</v>
      </c>
      <c r="C277" t="s">
        <v>3357</v>
      </c>
      <c r="D277" t="s">
        <v>2878</v>
      </c>
      <c r="E277" t="s">
        <v>106</v>
      </c>
      <c r="F277" s="86">
        <v>45189</v>
      </c>
      <c r="G277" s="77">
        <v>607136.75667000003</v>
      </c>
      <c r="H277" s="77">
        <v>1.0168250000000001</v>
      </c>
      <c r="I277" s="77">
        <v>6.1735192330000004</v>
      </c>
      <c r="J277" s="78">
        <f t="shared" si="4"/>
        <v>-4.0237311557132956E-4</v>
      </c>
      <c r="K277" s="78">
        <f>I277/'סכום נכסי הקרן'!$C$42</f>
        <v>4.4730249729630753E-6</v>
      </c>
    </row>
    <row r="278" spans="2:11">
      <c r="B278" t="s">
        <v>3358</v>
      </c>
      <c r="C278" t="s">
        <v>3359</v>
      </c>
      <c r="D278" t="s">
        <v>2878</v>
      </c>
      <c r="E278" t="s">
        <v>106</v>
      </c>
      <c r="F278" s="86">
        <v>45169</v>
      </c>
      <c r="G278" s="77">
        <v>505947.29722499999</v>
      </c>
      <c r="H278" s="77">
        <v>1.2998700000000001</v>
      </c>
      <c r="I278" s="77">
        <v>6.5766576189999997</v>
      </c>
      <c r="J278" s="78">
        <f t="shared" si="4"/>
        <v>-4.2864857406737291E-4</v>
      </c>
      <c r="K278" s="78">
        <f>I278/'סכום נכסי הקרן'!$C$42</f>
        <v>4.7651189958502024E-6</v>
      </c>
    </row>
    <row r="279" spans="2:11">
      <c r="B279" t="s">
        <v>3360</v>
      </c>
      <c r="C279" t="s">
        <v>3361</v>
      </c>
      <c r="D279" t="s">
        <v>2878</v>
      </c>
      <c r="E279" t="s">
        <v>106</v>
      </c>
      <c r="F279" s="86">
        <v>45187</v>
      </c>
      <c r="G279" s="77">
        <v>686064.53503700008</v>
      </c>
      <c r="H279" s="77">
        <v>0.50063000000000002</v>
      </c>
      <c r="I279" s="77">
        <v>3.4346420899999996</v>
      </c>
      <c r="J279" s="78">
        <f t="shared" si="4"/>
        <v>-2.2386058688184259E-4</v>
      </c>
      <c r="K279" s="78">
        <f>I279/'סכום נכסי הקרן'!$C$42</f>
        <v>2.488570823532427E-6</v>
      </c>
    </row>
    <row r="280" spans="2:11">
      <c r="B280" t="s">
        <v>3362</v>
      </c>
      <c r="C280" t="s">
        <v>3363</v>
      </c>
      <c r="D280" t="s">
        <v>2878</v>
      </c>
      <c r="E280" t="s">
        <v>106</v>
      </c>
      <c r="F280" s="86">
        <v>45173</v>
      </c>
      <c r="G280" s="77">
        <v>229676.38484700001</v>
      </c>
      <c r="H280" s="77">
        <v>0.93317700000000003</v>
      </c>
      <c r="I280" s="77">
        <v>2.1432882279999999</v>
      </c>
      <c r="J280" s="78">
        <f t="shared" si="4"/>
        <v>-1.3969367054982561E-4</v>
      </c>
      <c r="K280" s="78">
        <f>I280/'סכום נכסי הקרן'!$C$42</f>
        <v>1.5529200454832009E-6</v>
      </c>
    </row>
    <row r="281" spans="2:11">
      <c r="B281" t="s">
        <v>3364</v>
      </c>
      <c r="C281" t="s">
        <v>3365</v>
      </c>
      <c r="D281" t="s">
        <v>2878</v>
      </c>
      <c r="E281" t="s">
        <v>106</v>
      </c>
      <c r="F281" s="86">
        <v>45187</v>
      </c>
      <c r="G281" s="77">
        <v>637728.35404899996</v>
      </c>
      <c r="H281" s="77">
        <v>0.53651700000000002</v>
      </c>
      <c r="I281" s="77">
        <v>3.421523793</v>
      </c>
      <c r="J281" s="78">
        <f t="shared" si="4"/>
        <v>-2.2300557212677962E-4</v>
      </c>
      <c r="K281" s="78">
        <f>I281/'סכום נכסי הקרן'!$C$42</f>
        <v>2.4790659580142175E-6</v>
      </c>
    </row>
    <row r="282" spans="2:11">
      <c r="B282" t="s">
        <v>3366</v>
      </c>
      <c r="C282" t="s">
        <v>3367</v>
      </c>
      <c r="D282" t="s">
        <v>2878</v>
      </c>
      <c r="E282" t="s">
        <v>106</v>
      </c>
      <c r="F282" s="86">
        <v>45176</v>
      </c>
      <c r="G282" s="77">
        <v>492163.68181500002</v>
      </c>
      <c r="H282" s="77">
        <v>4.2625999999999997E-2</v>
      </c>
      <c r="I282" s="77">
        <v>0.20978865899999999</v>
      </c>
      <c r="J282" s="78">
        <f t="shared" si="4"/>
        <v>-1.3673451583682989E-5</v>
      </c>
      <c r="K282" s="78">
        <f>I282/'סכום נכסי הקרן'!$C$42</f>
        <v>1.5200242768101452E-7</v>
      </c>
    </row>
    <row r="283" spans="2:11">
      <c r="B283" t="s">
        <v>3368</v>
      </c>
      <c r="C283" t="s">
        <v>3369</v>
      </c>
      <c r="D283" t="s">
        <v>2878</v>
      </c>
      <c r="E283" t="s">
        <v>106</v>
      </c>
      <c r="F283" s="86">
        <v>44973</v>
      </c>
      <c r="G283" s="77">
        <v>21681852</v>
      </c>
      <c r="H283" s="77">
        <v>-10.489749</v>
      </c>
      <c r="I283" s="77">
        <f>-2274.37183+68.0437031263846</f>
        <v>-2206.3281268736155</v>
      </c>
      <c r="J283" s="78">
        <f t="shared" si="4"/>
        <v>0.14380243891317482</v>
      </c>
      <c r="K283" s="78">
        <f>I283/'סכום נכסי הקרן'!$C$42</f>
        <v>-1.5985956206798337E-3</v>
      </c>
    </row>
    <row r="284" spans="2:11">
      <c r="B284" t="s">
        <v>2976</v>
      </c>
      <c r="C284" t="s">
        <v>3370</v>
      </c>
      <c r="D284" t="s">
        <v>2878</v>
      </c>
      <c r="E284" t="s">
        <v>106</v>
      </c>
      <c r="F284" s="86">
        <v>44973</v>
      </c>
      <c r="G284" s="77">
        <v>7704400</v>
      </c>
      <c r="H284" s="77">
        <v>-9.7217570000000002</v>
      </c>
      <c r="I284" s="77">
        <v>-749.00305000000003</v>
      </c>
      <c r="J284" s="78">
        <f t="shared" si="4"/>
        <v>4.8817972282314312E-2</v>
      </c>
      <c r="K284" s="78">
        <f>I284/'סכום נכסי הקרן'!$C$42</f>
        <v>-5.4269035553768574E-4</v>
      </c>
    </row>
    <row r="285" spans="2:11">
      <c r="B285" t="s">
        <v>3371</v>
      </c>
      <c r="C285" t="s">
        <v>3372</v>
      </c>
      <c r="D285" t="s">
        <v>2878</v>
      </c>
      <c r="E285" t="s">
        <v>106</v>
      </c>
      <c r="F285" s="86">
        <v>44977</v>
      </c>
      <c r="G285" s="77">
        <v>5624000</v>
      </c>
      <c r="H285" s="77">
        <v>-9.3105879999999992</v>
      </c>
      <c r="I285" s="77">
        <v>-523.62747000000002</v>
      </c>
      <c r="J285" s="78">
        <f t="shared" si="4"/>
        <v>3.4128607776321297E-2</v>
      </c>
      <c r="K285" s="78">
        <f>I285/'סכום נכסי הקרן'!$C$42</f>
        <v>-3.7939442017438895E-4</v>
      </c>
    </row>
    <row r="286" spans="2:11">
      <c r="B286" t="s">
        <v>3373</v>
      </c>
      <c r="C286" t="s">
        <v>3374</v>
      </c>
      <c r="D286" t="s">
        <v>2878</v>
      </c>
      <c r="E286" t="s">
        <v>106</v>
      </c>
      <c r="F286" s="86">
        <v>45020</v>
      </c>
      <c r="G286" s="77">
        <v>5680160</v>
      </c>
      <c r="H286" s="77">
        <v>-8.2457809999999991</v>
      </c>
      <c r="I286" s="77">
        <v>-468.37354999999997</v>
      </c>
      <c r="J286" s="78">
        <f t="shared" si="4"/>
        <v>3.0527308242161572E-2</v>
      </c>
      <c r="K286" s="78">
        <f>I286/'סכום נכסי הקרן'!$C$42</f>
        <v>-3.3936017800454614E-4</v>
      </c>
    </row>
    <row r="287" spans="2:11">
      <c r="B287" t="s">
        <v>3375</v>
      </c>
      <c r="C287" t="s">
        <v>3376</v>
      </c>
      <c r="D287" t="s">
        <v>2878</v>
      </c>
      <c r="E287" t="s">
        <v>106</v>
      </c>
      <c r="F287" s="86">
        <v>45089</v>
      </c>
      <c r="G287" s="77">
        <v>1782500</v>
      </c>
      <c r="H287" s="77">
        <v>-7.581588</v>
      </c>
      <c r="I287" s="77">
        <v>-135.14179999999999</v>
      </c>
      <c r="J287" s="78">
        <f t="shared" si="4"/>
        <v>8.8081732732357542E-3</v>
      </c>
      <c r="K287" s="78">
        <f>I287/'סכום נכסי הקרן'!$C$42</f>
        <v>-9.791702649275301E-5</v>
      </c>
    </row>
    <row r="288" spans="2:11">
      <c r="B288" t="s">
        <v>3377</v>
      </c>
      <c r="C288" t="s">
        <v>3378</v>
      </c>
      <c r="D288" t="s">
        <v>2878</v>
      </c>
      <c r="E288" t="s">
        <v>106</v>
      </c>
      <c r="F288" s="86">
        <v>45097</v>
      </c>
      <c r="G288" s="77">
        <v>5368050</v>
      </c>
      <c r="H288" s="77">
        <v>-7.1697430000000004</v>
      </c>
      <c r="I288" s="77">
        <v>-384.87540000000001</v>
      </c>
      <c r="J288" s="78">
        <f t="shared" si="4"/>
        <v>2.5085126968901708E-2</v>
      </c>
      <c r="K288" s="78">
        <f>I288/'סכום נכסי הקרן'!$C$42</f>
        <v>-2.7886157161003419E-4</v>
      </c>
    </row>
    <row r="289" spans="2:11">
      <c r="B289" t="s">
        <v>3379</v>
      </c>
      <c r="C289" t="s">
        <v>3380</v>
      </c>
      <c r="D289" t="s">
        <v>2878</v>
      </c>
      <c r="E289" t="s">
        <v>106</v>
      </c>
      <c r="F289" s="86">
        <v>45127</v>
      </c>
      <c r="G289" s="77">
        <v>5375400</v>
      </c>
      <c r="H289" s="77">
        <v>-7.2678469999999997</v>
      </c>
      <c r="I289" s="77">
        <v>-390.67583000000002</v>
      </c>
      <c r="J289" s="78">
        <f t="shared" si="4"/>
        <v>2.5463183147665606E-2</v>
      </c>
      <c r="K289" s="78">
        <f>I289/'סכום נכסי הקרן'!$C$42</f>
        <v>-2.8306427468176591E-4</v>
      </c>
    </row>
    <row r="290" spans="2:11">
      <c r="B290" t="s">
        <v>3381</v>
      </c>
      <c r="C290" t="s">
        <v>3382</v>
      </c>
      <c r="D290" t="s">
        <v>2878</v>
      </c>
      <c r="E290" t="s">
        <v>106</v>
      </c>
      <c r="F290" s="86">
        <v>44998</v>
      </c>
      <c r="G290" s="77">
        <v>2872000</v>
      </c>
      <c r="H290" s="77">
        <v>-7.0427150000000003</v>
      </c>
      <c r="I290" s="77">
        <v>-202.26676999999998</v>
      </c>
      <c r="J290" s="78">
        <f t="shared" si="4"/>
        <v>1.318319541087749E-2</v>
      </c>
      <c r="K290" s="78">
        <f>I290/'סכום נכסי הקרן'!$C$42</f>
        <v>-1.4655244104114034E-4</v>
      </c>
    </row>
    <row r="291" spans="2:11">
      <c r="B291" t="s">
        <v>3383</v>
      </c>
      <c r="C291" t="s">
        <v>3384</v>
      </c>
      <c r="D291" t="s">
        <v>2878</v>
      </c>
      <c r="E291" t="s">
        <v>106</v>
      </c>
      <c r="F291" s="86">
        <v>45006</v>
      </c>
      <c r="G291" s="77">
        <v>2025800</v>
      </c>
      <c r="H291" s="77">
        <v>-6.2289830000000004</v>
      </c>
      <c r="I291" s="77">
        <v>-126.18674</v>
      </c>
      <c r="J291" s="78">
        <f t="shared" si="4"/>
        <v>8.2245069305333304E-3</v>
      </c>
      <c r="K291" s="78">
        <f>I291/'סכום נכסי הקרן'!$C$42</f>
        <v>-9.1428635430445179E-5</v>
      </c>
    </row>
    <row r="292" spans="2:11">
      <c r="B292" t="s">
        <v>3133</v>
      </c>
      <c r="C292" t="s">
        <v>3385</v>
      </c>
      <c r="D292" t="s">
        <v>2878</v>
      </c>
      <c r="E292" t="s">
        <v>106</v>
      </c>
      <c r="F292" s="86">
        <v>45055</v>
      </c>
      <c r="G292" s="77">
        <v>6516000</v>
      </c>
      <c r="H292" s="77">
        <v>-5.9540110000000004</v>
      </c>
      <c r="I292" s="77">
        <v>-387.96335999999997</v>
      </c>
      <c r="J292" s="78">
        <f t="shared" si="4"/>
        <v>2.5286391764404066E-2</v>
      </c>
      <c r="K292" s="78">
        <f>I292/'סכום נכסי הקרן'!$C$42</f>
        <v>-2.810989538346942E-4</v>
      </c>
    </row>
    <row r="293" spans="2:11">
      <c r="B293" t="s">
        <v>3135</v>
      </c>
      <c r="C293" t="s">
        <v>3386</v>
      </c>
      <c r="D293" t="s">
        <v>2878</v>
      </c>
      <c r="E293" t="s">
        <v>106</v>
      </c>
      <c r="F293" s="86">
        <v>45036</v>
      </c>
      <c r="G293" s="77">
        <v>2859800</v>
      </c>
      <c r="H293" s="77">
        <v>-5.9957130000000003</v>
      </c>
      <c r="I293" s="77">
        <v>-171.46539000000001</v>
      </c>
      <c r="J293" s="78">
        <f t="shared" si="4"/>
        <v>1.1175645621731733E-2</v>
      </c>
      <c r="K293" s="78">
        <f>I293/'סכום נכסי הקרן'!$C$42</f>
        <v>-1.2423529311597322E-4</v>
      </c>
    </row>
    <row r="294" spans="2:11">
      <c r="B294" t="s">
        <v>3387</v>
      </c>
      <c r="C294" t="s">
        <v>3388</v>
      </c>
      <c r="D294" t="s">
        <v>2878</v>
      </c>
      <c r="E294" t="s">
        <v>106</v>
      </c>
      <c r="F294" s="86">
        <v>45029</v>
      </c>
      <c r="G294" s="77">
        <v>4708860</v>
      </c>
      <c r="H294" s="77">
        <v>-6.091145</v>
      </c>
      <c r="I294" s="77">
        <v>-286.82351</v>
      </c>
      <c r="J294" s="78">
        <f t="shared" si="4"/>
        <v>1.8694372687929776E-2</v>
      </c>
      <c r="K294" s="78">
        <f>I294/'סכום נכסי הקרן'!$C$42</f>
        <v>-2.0781804909668518E-4</v>
      </c>
    </row>
    <row r="295" spans="2:11">
      <c r="B295" t="s">
        <v>3389</v>
      </c>
      <c r="C295" t="s">
        <v>3390</v>
      </c>
      <c r="D295" t="s">
        <v>2878</v>
      </c>
      <c r="E295" t="s">
        <v>106</v>
      </c>
      <c r="F295" s="86">
        <v>45061</v>
      </c>
      <c r="G295" s="77">
        <v>2322560</v>
      </c>
      <c r="H295" s="77">
        <v>-5.8923519999999998</v>
      </c>
      <c r="I295" s="77">
        <v>-136.85342</v>
      </c>
      <c r="J295" s="78">
        <f t="shared" si="4"/>
        <v>8.9197319881406615E-3</v>
      </c>
      <c r="K295" s="78">
        <f>I295/'סכום נכסי הקרן'!$C$42</f>
        <v>-9.9157181210875216E-5</v>
      </c>
    </row>
    <row r="296" spans="2:11">
      <c r="B296" t="s">
        <v>3391</v>
      </c>
      <c r="C296" t="s">
        <v>3392</v>
      </c>
      <c r="D296" t="s">
        <v>2878</v>
      </c>
      <c r="E296" t="s">
        <v>106</v>
      </c>
      <c r="F296" s="86">
        <v>45062</v>
      </c>
      <c r="G296" s="77">
        <v>34236558</v>
      </c>
      <c r="H296" s="77">
        <v>-5.6377350000000002</v>
      </c>
      <c r="I296" s="77">
        <v>-1930.1663500000002</v>
      </c>
      <c r="J296" s="78">
        <f t="shared" si="4"/>
        <v>0.12580296885914655</v>
      </c>
      <c r="K296" s="78">
        <f>I296/'סכום נכסי הקרן'!$C$42</f>
        <v>-1.3985025331050083E-3</v>
      </c>
    </row>
    <row r="297" spans="2:11">
      <c r="B297" t="s">
        <v>3393</v>
      </c>
      <c r="C297" t="s">
        <v>3394</v>
      </c>
      <c r="D297" t="s">
        <v>2878</v>
      </c>
      <c r="E297" t="s">
        <v>106</v>
      </c>
      <c r="F297" s="86">
        <v>45133</v>
      </c>
      <c r="G297" s="77">
        <v>1464240</v>
      </c>
      <c r="H297" s="77">
        <v>-4.4847630000000001</v>
      </c>
      <c r="I297" s="77">
        <v>-65.667690000000007</v>
      </c>
      <c r="J297" s="78">
        <f t="shared" si="4"/>
        <v>4.2800406089983332E-3</v>
      </c>
      <c r="K297" s="78">
        <f>I297/'סכום נכסי הקרן'!$C$42</f>
        <v>-4.7579541943705745E-5</v>
      </c>
    </row>
    <row r="298" spans="2:11">
      <c r="B298" t="s">
        <v>3395</v>
      </c>
      <c r="C298" t="s">
        <v>3396</v>
      </c>
      <c r="D298" t="s">
        <v>2878</v>
      </c>
      <c r="E298" t="s">
        <v>106</v>
      </c>
      <c r="F298" s="86">
        <v>45110</v>
      </c>
      <c r="G298" s="77">
        <v>1467080</v>
      </c>
      <c r="H298" s="77">
        <v>-4.5691740000000003</v>
      </c>
      <c r="I298" s="77">
        <v>-67.033439999999999</v>
      </c>
      <c r="J298" s="78">
        <f t="shared" si="4"/>
        <v>4.3690564623310672E-3</v>
      </c>
      <c r="K298" s="78">
        <f>I298/'סכום נכסי הקרן'!$C$42</f>
        <v>-4.8569096462977182E-5</v>
      </c>
    </row>
    <row r="299" spans="2:11">
      <c r="B299" t="s">
        <v>3397</v>
      </c>
      <c r="C299" t="s">
        <v>3398</v>
      </c>
      <c r="D299" t="s">
        <v>2878</v>
      </c>
      <c r="E299" t="s">
        <v>106</v>
      </c>
      <c r="F299" s="86">
        <v>45132</v>
      </c>
      <c r="G299" s="77">
        <v>3688000</v>
      </c>
      <c r="H299" s="77">
        <v>-4.0004119999999999</v>
      </c>
      <c r="I299" s="77">
        <v>-147.5352</v>
      </c>
      <c r="J299" s="78">
        <f t="shared" si="4"/>
        <v>9.615941222489946E-3</v>
      </c>
      <c r="K299" s="78">
        <f>I299/'סכום נכסי הקרן'!$C$42</f>
        <v>-1.0689666770024977E-4</v>
      </c>
    </row>
    <row r="300" spans="2:11">
      <c r="B300" t="s">
        <v>3399</v>
      </c>
      <c r="C300" t="s">
        <v>3400</v>
      </c>
      <c r="D300" t="s">
        <v>2878</v>
      </c>
      <c r="E300" t="s">
        <v>106</v>
      </c>
      <c r="F300" s="86">
        <v>45153</v>
      </c>
      <c r="G300" s="77">
        <v>2244000</v>
      </c>
      <c r="H300" s="77">
        <v>-2.5476899999999998</v>
      </c>
      <c r="I300" s="77">
        <v>-57.170160000000003</v>
      </c>
      <c r="J300" s="78">
        <f t="shared" si="4"/>
        <v>3.7261948215771279E-3</v>
      </c>
      <c r="K300" s="78">
        <f>I300/'סכום נכסי הקרן'!$C$42</f>
        <v>-4.1422654362417317E-5</v>
      </c>
    </row>
    <row r="301" spans="2:11">
      <c r="B301" t="s">
        <v>3233</v>
      </c>
      <c r="C301" t="s">
        <v>3401</v>
      </c>
      <c r="D301" t="s">
        <v>2878</v>
      </c>
      <c r="E301" t="s">
        <v>106</v>
      </c>
      <c r="F301" s="86">
        <v>45189</v>
      </c>
      <c r="G301" s="77">
        <v>14351080</v>
      </c>
      <c r="H301" s="77">
        <v>-1.055741</v>
      </c>
      <c r="I301" s="77">
        <v>-151.51017999999999</v>
      </c>
      <c r="J301" s="78">
        <f t="shared" si="4"/>
        <v>9.8750195579690257E-3</v>
      </c>
      <c r="K301" s="78">
        <f>I301/'סכום נכסי הקרן'!$C$42</f>
        <v>-1.097767404976238E-4</v>
      </c>
    </row>
    <row r="302" spans="2:11">
      <c r="B302" t="s">
        <v>3402</v>
      </c>
      <c r="C302" t="s">
        <v>3403</v>
      </c>
      <c r="D302" t="s">
        <v>2878</v>
      </c>
      <c r="E302" t="s">
        <v>106</v>
      </c>
      <c r="F302" s="86">
        <v>45168</v>
      </c>
      <c r="G302" s="77">
        <v>1511840</v>
      </c>
      <c r="H302" s="77">
        <v>-1.4732670000000001</v>
      </c>
      <c r="I302" s="77">
        <v>-22.273439999999997</v>
      </c>
      <c r="J302" s="78">
        <f t="shared" si="4"/>
        <v>1.4517219610144321E-3</v>
      </c>
      <c r="K302" s="78">
        <f>I302/'סכום נכסי הקרן'!$C$42</f>
        <v>-1.6138226770434791E-5</v>
      </c>
    </row>
    <row r="303" spans="2:11">
      <c r="B303" t="s">
        <v>3404</v>
      </c>
      <c r="C303" t="s">
        <v>3405</v>
      </c>
      <c r="D303" t="s">
        <v>2878</v>
      </c>
      <c r="E303" t="s">
        <v>106</v>
      </c>
      <c r="F303" s="86">
        <v>45169</v>
      </c>
      <c r="G303" s="77">
        <v>3793700</v>
      </c>
      <c r="H303" s="77">
        <v>-1.096123</v>
      </c>
      <c r="I303" s="77">
        <v>-41.583599999999997</v>
      </c>
      <c r="J303" s="78">
        <f t="shared" si="4"/>
        <v>2.710305428260733E-3</v>
      </c>
      <c r="K303" s="78">
        <f>I303/'סכום נכסי הקרן'!$C$42</f>
        <v>-3.0129408242779391E-5</v>
      </c>
    </row>
    <row r="304" spans="2:11">
      <c r="B304" t="s">
        <v>3406</v>
      </c>
      <c r="C304" t="s">
        <v>3407</v>
      </c>
      <c r="D304" t="s">
        <v>2878</v>
      </c>
      <c r="E304" t="s">
        <v>106</v>
      </c>
      <c r="F304" s="86">
        <v>45043</v>
      </c>
      <c r="G304" s="77">
        <v>6158400</v>
      </c>
      <c r="H304" s="77">
        <v>5.9565390000000003</v>
      </c>
      <c r="I304" s="77">
        <v>366.82746999999995</v>
      </c>
      <c r="J304" s="78">
        <f t="shared" si="4"/>
        <v>-2.3908812204237996E-2</v>
      </c>
      <c r="K304" s="78">
        <f>I304/'סכום נכסי הקרן'!$C$42</f>
        <v>2.6578493921391869E-4</v>
      </c>
    </row>
    <row r="305" spans="2:11">
      <c r="B305" t="s">
        <v>3408</v>
      </c>
      <c r="C305" t="s">
        <v>3409</v>
      </c>
      <c r="D305" t="s">
        <v>2878</v>
      </c>
      <c r="E305" t="s">
        <v>106</v>
      </c>
      <c r="F305" s="86">
        <v>45140</v>
      </c>
      <c r="G305" s="77">
        <v>6928200</v>
      </c>
      <c r="H305" s="77">
        <v>5.2443730000000004</v>
      </c>
      <c r="I305" s="77">
        <v>363.34068000000002</v>
      </c>
      <c r="J305" s="78">
        <f t="shared" si="4"/>
        <v>-2.3681552759067182E-2</v>
      </c>
      <c r="K305" s="78">
        <f>I305/'סכום נכסי הקרן'!$C$42</f>
        <v>2.6325858460857335E-4</v>
      </c>
    </row>
    <row r="306" spans="2:11">
      <c r="B306" t="s">
        <v>3410</v>
      </c>
      <c r="C306" t="s">
        <v>3411</v>
      </c>
      <c r="D306" t="s">
        <v>2878</v>
      </c>
      <c r="E306" t="s">
        <v>106</v>
      </c>
      <c r="F306" s="86">
        <v>45189</v>
      </c>
      <c r="G306" s="77">
        <v>3079200</v>
      </c>
      <c r="H306" s="77">
        <v>0.92968600000000001</v>
      </c>
      <c r="I306" s="77">
        <v>28.62688</v>
      </c>
      <c r="J306" s="78">
        <f t="shared" si="4"/>
        <v>-1.8658218205775503E-3</v>
      </c>
      <c r="K306" s="78">
        <f>I306/'סכום נכסי הקרן'!$C$42</f>
        <v>2.0741613382127967E-5</v>
      </c>
    </row>
    <row r="307" spans="2:11">
      <c r="B307" t="s">
        <v>3412</v>
      </c>
      <c r="C307" t="s">
        <v>3413</v>
      </c>
      <c r="D307" t="s">
        <v>2878</v>
      </c>
      <c r="E307" t="s">
        <v>106</v>
      </c>
      <c r="F307" s="86">
        <v>45196</v>
      </c>
      <c r="G307" s="77">
        <v>3849000</v>
      </c>
      <c r="H307" s="77">
        <v>6.0660000000000002E-3</v>
      </c>
      <c r="I307" s="77">
        <v>0.23347000000000001</v>
      </c>
      <c r="J307" s="78">
        <f t="shared" si="4"/>
        <v>-1.5216936685040098E-5</v>
      </c>
      <c r="K307" s="78">
        <f>I307/'סכום נכסי הקרן'!$C$42</f>
        <v>1.6916074948878177E-7</v>
      </c>
    </row>
    <row r="308" spans="2:11" s="93" customFormat="1">
      <c r="B308" s="79" t="s">
        <v>3414</v>
      </c>
      <c r="C308" s="79"/>
      <c r="D308" s="79"/>
      <c r="E308" s="79"/>
      <c r="F308" s="94"/>
      <c r="G308" s="81"/>
      <c r="H308" s="81"/>
      <c r="I308" s="81">
        <f>SUM(I309:I394)</f>
        <v>3399.0542326810005</v>
      </c>
      <c r="J308" s="80">
        <f t="shared" si="4"/>
        <v>-0.22154106757923644</v>
      </c>
      <c r="K308" s="80">
        <f>I308/'סכום נכסי הקרן'!$C$42</f>
        <v>2.4627856322154197E-3</v>
      </c>
    </row>
    <row r="309" spans="2:11">
      <c r="B309" t="s">
        <v>3415</v>
      </c>
      <c r="C309" t="s">
        <v>3416</v>
      </c>
      <c r="D309" t="s">
        <v>2878</v>
      </c>
      <c r="E309" t="s">
        <v>120</v>
      </c>
      <c r="F309" s="86">
        <v>45166</v>
      </c>
      <c r="G309" s="77">
        <v>170519.99890199999</v>
      </c>
      <c r="H309" s="77">
        <v>-0.41484100000000002</v>
      </c>
      <c r="I309" s="77">
        <v>-0.70738661000000003</v>
      </c>
      <c r="J309" s="78">
        <f t="shared" si="4"/>
        <v>4.6105526432582998E-5</v>
      </c>
      <c r="K309" s="78">
        <f>I309/'סכום נכסי הקרן'!$C$42</f>
        <v>-5.1253715306432766E-7</v>
      </c>
    </row>
    <row r="310" spans="2:11">
      <c r="B310" t="s">
        <v>3417</v>
      </c>
      <c r="C310" t="s">
        <v>3418</v>
      </c>
      <c r="D310" t="s">
        <v>2878</v>
      </c>
      <c r="E310" t="s">
        <v>120</v>
      </c>
      <c r="F310" s="86">
        <v>45166</v>
      </c>
      <c r="G310" s="77">
        <v>221675.99857299999</v>
      </c>
      <c r="H310" s="77">
        <v>-0.57118999999999998</v>
      </c>
      <c r="I310" s="77">
        <v>-1.266190787</v>
      </c>
      <c r="J310" s="78">
        <f t="shared" si="4"/>
        <v>8.2526855857112654E-5</v>
      </c>
      <c r="K310" s="78">
        <f>I310/'סכום נכסי הקרן'!$C$42</f>
        <v>-9.1741886548468933E-7</v>
      </c>
    </row>
    <row r="311" spans="2:11">
      <c r="B311" t="s">
        <v>3419</v>
      </c>
      <c r="C311" t="s">
        <v>3420</v>
      </c>
      <c r="D311" t="s">
        <v>2878</v>
      </c>
      <c r="E311" t="s">
        <v>120</v>
      </c>
      <c r="F311" s="86">
        <v>45168</v>
      </c>
      <c r="G311" s="77">
        <v>221675.99857299999</v>
      </c>
      <c r="H311" s="77">
        <v>-1.8423069999999999</v>
      </c>
      <c r="I311" s="77">
        <v>-4.0839531430000005</v>
      </c>
      <c r="J311" s="78">
        <f t="shared" si="4"/>
        <v>2.6618090719022363E-4</v>
      </c>
      <c r="K311" s="78">
        <f>I311/'סכום נכסי הקרן'!$C$42</f>
        <v>-2.9590293166014734E-6</v>
      </c>
    </row>
    <row r="312" spans="2:11">
      <c r="B312" t="s">
        <v>3421</v>
      </c>
      <c r="C312" t="s">
        <v>3422</v>
      </c>
      <c r="D312" t="s">
        <v>2878</v>
      </c>
      <c r="E312" t="s">
        <v>106</v>
      </c>
      <c r="F312" s="86">
        <v>45166</v>
      </c>
      <c r="G312" s="77">
        <v>836652.447208</v>
      </c>
      <c r="H312" s="77">
        <v>0.83067599999999997</v>
      </c>
      <c r="I312" s="77">
        <v>6.9498678300000005</v>
      </c>
      <c r="J312" s="78">
        <f t="shared" si="4"/>
        <v>-4.5297339589029436E-4</v>
      </c>
      <c r="K312" s="78">
        <f>I312/'סכום נכסי הקרן'!$C$42</f>
        <v>5.0355285517230199E-6</v>
      </c>
    </row>
    <row r="313" spans="2:11">
      <c r="B313" t="s">
        <v>3423</v>
      </c>
      <c r="C313" t="s">
        <v>3424</v>
      </c>
      <c r="D313" t="s">
        <v>2878</v>
      </c>
      <c r="E313" t="s">
        <v>106</v>
      </c>
      <c r="F313" s="86">
        <v>45167</v>
      </c>
      <c r="G313" s="77">
        <v>592974.94958200003</v>
      </c>
      <c r="H313" s="77">
        <v>1.111299</v>
      </c>
      <c r="I313" s="77">
        <v>6.5897236079999999</v>
      </c>
      <c r="J313" s="78">
        <f t="shared" si="4"/>
        <v>-4.2950017952991814E-4</v>
      </c>
      <c r="K313" s="78">
        <f>I313/'סכום נכסי הקרן'!$C$42</f>
        <v>4.7745859615933485E-6</v>
      </c>
    </row>
    <row r="314" spans="2:11">
      <c r="B314" t="s">
        <v>3425</v>
      </c>
      <c r="C314" t="s">
        <v>3426</v>
      </c>
      <c r="D314" t="s">
        <v>2878</v>
      </c>
      <c r="E314" t="s">
        <v>110</v>
      </c>
      <c r="F314" s="86">
        <v>45117</v>
      </c>
      <c r="G314" s="77">
        <v>229943.40495500003</v>
      </c>
      <c r="H314" s="77">
        <v>-4.4195580000000003</v>
      </c>
      <c r="I314" s="77">
        <v>-10.162482375</v>
      </c>
      <c r="J314" s="78">
        <f t="shared" si="4"/>
        <v>6.6236283403953784E-4</v>
      </c>
      <c r="K314" s="78">
        <f>I314/'סכום נכסי הקרן'!$C$42</f>
        <v>-7.3632292595259986E-6</v>
      </c>
    </row>
    <row r="315" spans="2:11">
      <c r="B315" t="s">
        <v>3427</v>
      </c>
      <c r="C315" t="s">
        <v>3428</v>
      </c>
      <c r="D315" t="s">
        <v>2878</v>
      </c>
      <c r="E315" t="s">
        <v>113</v>
      </c>
      <c r="F315" s="86">
        <v>45167</v>
      </c>
      <c r="G315" s="77">
        <v>329882.39309099998</v>
      </c>
      <c r="H315" s="77">
        <v>-2.9015240000000002</v>
      </c>
      <c r="I315" s="77">
        <v>-9.5716175480000008</v>
      </c>
      <c r="J315" s="78">
        <f t="shared" si="4"/>
        <v>6.238518790479923E-4</v>
      </c>
      <c r="K315" s="78">
        <f>I315/'סכום נכסי הקרן'!$C$42</f>
        <v>-6.9351179947730139E-6</v>
      </c>
    </row>
    <row r="316" spans="2:11">
      <c r="B316" t="s">
        <v>3429</v>
      </c>
      <c r="C316" t="s">
        <v>3430</v>
      </c>
      <c r="D316" t="s">
        <v>2878</v>
      </c>
      <c r="E316" t="s">
        <v>106</v>
      </c>
      <c r="F316" s="86">
        <v>45127</v>
      </c>
      <c r="G316" s="77">
        <v>480349.94669999997</v>
      </c>
      <c r="H316" s="77">
        <v>-8.0600310000000004</v>
      </c>
      <c r="I316" s="77">
        <v>-38.716353796</v>
      </c>
      <c r="J316" s="78">
        <f t="shared" si="4"/>
        <v>2.5234261549207343E-3</v>
      </c>
      <c r="K316" s="78">
        <f>I316/'סכום נכסי הקרן'!$C$42</f>
        <v>-2.8051944256667668E-5</v>
      </c>
    </row>
    <row r="317" spans="2:11">
      <c r="B317" t="s">
        <v>3431</v>
      </c>
      <c r="C317" t="s">
        <v>3432</v>
      </c>
      <c r="D317" t="s">
        <v>2878</v>
      </c>
      <c r="E317" t="s">
        <v>106</v>
      </c>
      <c r="F317" s="86">
        <v>45127</v>
      </c>
      <c r="G317" s="77">
        <v>1249963.4170649999</v>
      </c>
      <c r="H317" s="77">
        <v>-8.0337359999999993</v>
      </c>
      <c r="I317" s="77">
        <v>-100.41876029000001</v>
      </c>
      <c r="J317" s="78">
        <f t="shared" si="4"/>
        <v>6.5450204194249751E-3</v>
      </c>
      <c r="K317" s="78">
        <f>I317/'סכום נכסי הקרן'!$C$42</f>
        <v>-7.2758439000260064E-5</v>
      </c>
    </row>
    <row r="318" spans="2:11">
      <c r="B318" t="s">
        <v>3433</v>
      </c>
      <c r="C318" t="s">
        <v>3434</v>
      </c>
      <c r="D318" t="s">
        <v>2878</v>
      </c>
      <c r="E318" t="s">
        <v>106</v>
      </c>
      <c r="F318" s="86">
        <v>45127</v>
      </c>
      <c r="G318" s="77">
        <v>1090340.8083830001</v>
      </c>
      <c r="H318" s="77">
        <v>-8.0273629999999994</v>
      </c>
      <c r="I318" s="77">
        <v>-87.525618424000001</v>
      </c>
      <c r="J318" s="78">
        <f t="shared" si="4"/>
        <v>5.7046806608000477E-3</v>
      </c>
      <c r="K318" s="78">
        <f>I318/'סכום נכסי הקרן'!$C$42</f>
        <v>-6.3416709693206685E-5</v>
      </c>
    </row>
    <row r="319" spans="2:11">
      <c r="B319" t="s">
        <v>3435</v>
      </c>
      <c r="C319" t="s">
        <v>3436</v>
      </c>
      <c r="D319" t="s">
        <v>2878</v>
      </c>
      <c r="E319" t="s">
        <v>106</v>
      </c>
      <c r="F319" s="86">
        <v>45168</v>
      </c>
      <c r="G319" s="77">
        <v>357137.50683999999</v>
      </c>
      <c r="H319" s="77">
        <v>-2.4545110000000001</v>
      </c>
      <c r="I319" s="77">
        <v>-8.7659800719999996</v>
      </c>
      <c r="J319" s="78">
        <f t="shared" si="4"/>
        <v>5.7134262962242361E-4</v>
      </c>
      <c r="K319" s="78">
        <f>I319/'סכום נכסי הקרן'!$C$42</f>
        <v>-6.3513931510825587E-6</v>
      </c>
    </row>
    <row r="320" spans="2:11">
      <c r="B320" t="s">
        <v>3437</v>
      </c>
      <c r="C320" t="s">
        <v>3438</v>
      </c>
      <c r="D320" t="s">
        <v>2878</v>
      </c>
      <c r="E320" t="s">
        <v>106</v>
      </c>
      <c r="F320" s="86">
        <v>45166</v>
      </c>
      <c r="G320" s="77">
        <v>714275.01367999997</v>
      </c>
      <c r="H320" s="77">
        <v>-2.3915009999999999</v>
      </c>
      <c r="I320" s="77">
        <v>-17.081894294000001</v>
      </c>
      <c r="J320" s="78">
        <f t="shared" si="4"/>
        <v>1.1133511968661745E-3</v>
      </c>
      <c r="K320" s="78">
        <f>I320/'סכום נכסי הקרן'!$C$42</f>
        <v>-1.2376690972978048E-5</v>
      </c>
    </row>
    <row r="321" spans="2:11">
      <c r="B321" t="s">
        <v>3439</v>
      </c>
      <c r="C321" t="s">
        <v>3440</v>
      </c>
      <c r="D321" t="s">
        <v>2878</v>
      </c>
      <c r="E321" t="s">
        <v>106</v>
      </c>
      <c r="F321" s="86">
        <v>45166</v>
      </c>
      <c r="G321" s="77">
        <v>214282.50410399999</v>
      </c>
      <c r="H321" s="77">
        <v>-2.354304</v>
      </c>
      <c r="I321" s="77">
        <v>-5.0448619429999999</v>
      </c>
      <c r="J321" s="78">
        <f t="shared" si="4"/>
        <v>3.2881031726302891E-4</v>
      </c>
      <c r="K321" s="78">
        <f>I321/'סכום נכסי הקרן'!$C$42</f>
        <v>-3.6552560386572653E-6</v>
      </c>
    </row>
    <row r="322" spans="2:11">
      <c r="B322" t="s">
        <v>3441</v>
      </c>
      <c r="C322" t="s">
        <v>3442</v>
      </c>
      <c r="D322" t="s">
        <v>2878</v>
      </c>
      <c r="E322" t="s">
        <v>106</v>
      </c>
      <c r="F322" s="86">
        <v>45168</v>
      </c>
      <c r="G322" s="77">
        <v>285710.00547199999</v>
      </c>
      <c r="H322" s="77">
        <v>-2.3507289999999998</v>
      </c>
      <c r="I322" s="77">
        <v>-6.716267900000001</v>
      </c>
      <c r="J322" s="78">
        <f t="shared" si="4"/>
        <v>4.3774799072286474E-4</v>
      </c>
      <c r="K322" s="78">
        <f>I322/'סכום נכסי הקרן'!$C$42</f>
        <v>-4.8662736614187972E-6</v>
      </c>
    </row>
    <row r="323" spans="2:11">
      <c r="B323" t="s">
        <v>3443</v>
      </c>
      <c r="C323" t="s">
        <v>3444</v>
      </c>
      <c r="D323" t="s">
        <v>2878</v>
      </c>
      <c r="E323" t="s">
        <v>106</v>
      </c>
      <c r="F323" s="86">
        <v>45189</v>
      </c>
      <c r="G323" s="77">
        <v>267853.13013000001</v>
      </c>
      <c r="H323" s="77">
        <v>-0.92649800000000004</v>
      </c>
      <c r="I323" s="77">
        <v>-2.4816541940000003</v>
      </c>
      <c r="J323" s="78">
        <f t="shared" si="4"/>
        <v>1.6174743968930578E-4</v>
      </c>
      <c r="K323" s="78">
        <f>I323/'סכום נכסי הקרן'!$C$42</f>
        <v>-1.7980831945389929E-6</v>
      </c>
    </row>
    <row r="324" spans="2:11">
      <c r="B324" t="s">
        <v>3445</v>
      </c>
      <c r="C324" t="s">
        <v>3446</v>
      </c>
      <c r="D324" t="s">
        <v>2878</v>
      </c>
      <c r="E324" t="s">
        <v>106</v>
      </c>
      <c r="F324" s="86">
        <v>45189</v>
      </c>
      <c r="G324" s="77">
        <v>267853.13013000001</v>
      </c>
      <c r="H324" s="77">
        <v>-0.88827400000000001</v>
      </c>
      <c r="I324" s="77">
        <v>-2.3792687720000001</v>
      </c>
      <c r="J324" s="78">
        <f t="shared" si="4"/>
        <v>1.5507423763317388E-4</v>
      </c>
      <c r="K324" s="78">
        <f>I324/'סכום נכסי הקרן'!$C$42</f>
        <v>-1.7238998102830061E-6</v>
      </c>
    </row>
    <row r="325" spans="2:11">
      <c r="B325" t="s">
        <v>3447</v>
      </c>
      <c r="C325" t="s">
        <v>3448</v>
      </c>
      <c r="D325" t="s">
        <v>2878</v>
      </c>
      <c r="E325" t="s">
        <v>106</v>
      </c>
      <c r="F325" s="86">
        <v>45195</v>
      </c>
      <c r="G325" s="77">
        <v>267853.13013000001</v>
      </c>
      <c r="H325" s="77">
        <v>-0.216803</v>
      </c>
      <c r="I325" s="77">
        <v>-0.580713967</v>
      </c>
      <c r="J325" s="78">
        <f t="shared" si="4"/>
        <v>3.7849349672152585E-5</v>
      </c>
      <c r="K325" s="78">
        <f>I325/'סכום נכסי הקרן'!$C$42</f>
        <v>-4.2075645648830118E-7</v>
      </c>
    </row>
    <row r="326" spans="2:11">
      <c r="B326" t="s">
        <v>3449</v>
      </c>
      <c r="C326" t="s">
        <v>3450</v>
      </c>
      <c r="D326" t="s">
        <v>2878</v>
      </c>
      <c r="E326" t="s">
        <v>106</v>
      </c>
      <c r="F326" s="86">
        <v>45196</v>
      </c>
      <c r="G326" s="77">
        <v>267853.13013000001</v>
      </c>
      <c r="H326" s="77">
        <v>7.5056999999999999E-2</v>
      </c>
      <c r="I326" s="77">
        <v>0.20104334200000001</v>
      </c>
      <c r="J326" s="78">
        <f t="shared" si="4"/>
        <v>-1.3103455716635382E-5</v>
      </c>
      <c r="K326" s="78">
        <f>I326/'סכום נכסי הקרן'!$C$42</f>
        <v>1.4566600596414734E-7</v>
      </c>
    </row>
    <row r="327" spans="2:11">
      <c r="B327" t="s">
        <v>3451</v>
      </c>
      <c r="C327" t="s">
        <v>3452</v>
      </c>
      <c r="D327" t="s">
        <v>2878</v>
      </c>
      <c r="E327" t="s">
        <v>120</v>
      </c>
      <c r="F327" s="86">
        <v>45176</v>
      </c>
      <c r="G327" s="77">
        <v>426536.81038400001</v>
      </c>
      <c r="H327" s="77">
        <v>-0.34638600000000003</v>
      </c>
      <c r="I327" s="77">
        <v>-1.4774656750000001</v>
      </c>
      <c r="J327" s="78">
        <f t="shared" si="4"/>
        <v>9.6297175786161103E-5</v>
      </c>
      <c r="K327" s="78">
        <f>I327/'סכום נכסי הקרן'!$C$42</f>
        <v>-1.0704981407758978E-6</v>
      </c>
    </row>
    <row r="328" spans="2:11">
      <c r="B328" t="s">
        <v>3453</v>
      </c>
      <c r="C328" t="s">
        <v>3454</v>
      </c>
      <c r="D328" t="s">
        <v>2878</v>
      </c>
      <c r="E328" t="s">
        <v>120</v>
      </c>
      <c r="F328" s="86">
        <v>45161</v>
      </c>
      <c r="G328" s="77">
        <v>2434704.7196129998</v>
      </c>
      <c r="H328" s="77">
        <v>0.42846499999999998</v>
      </c>
      <c r="I328" s="77">
        <v>10.431860093999999</v>
      </c>
      <c r="J328" s="78">
        <f t="shared" si="4"/>
        <v>-6.7992013773758694E-4</v>
      </c>
      <c r="K328" s="78">
        <f>I328/'סכום נכסי הקרן'!$C$42</f>
        <v>7.5584069561963132E-6</v>
      </c>
    </row>
    <row r="329" spans="2:11">
      <c r="B329" t="s">
        <v>3455</v>
      </c>
      <c r="C329" t="s">
        <v>3456</v>
      </c>
      <c r="D329" t="s">
        <v>2878</v>
      </c>
      <c r="E329" t="s">
        <v>120</v>
      </c>
      <c r="F329" s="86">
        <v>45180</v>
      </c>
      <c r="G329" s="77">
        <v>224024.23787300001</v>
      </c>
      <c r="H329" s="77">
        <v>0.65029300000000001</v>
      </c>
      <c r="I329" s="77">
        <v>1.4568143160000002</v>
      </c>
      <c r="J329" s="78">
        <f t="shared" si="4"/>
        <v>-9.4951176632680859E-5</v>
      </c>
      <c r="K329" s="78">
        <f>I329/'סכום נכסי הקרן'!$C$42</f>
        <v>1.0555351932177452E-6</v>
      </c>
    </row>
    <row r="330" spans="2:11">
      <c r="B330" t="s">
        <v>3457</v>
      </c>
      <c r="C330" t="s">
        <v>3458</v>
      </c>
      <c r="D330" t="s">
        <v>2878</v>
      </c>
      <c r="E330" t="s">
        <v>106</v>
      </c>
      <c r="F330" s="86">
        <v>45127</v>
      </c>
      <c r="G330" s="77">
        <v>1961107.9810639999</v>
      </c>
      <c r="H330" s="77">
        <v>2.6752400000000001</v>
      </c>
      <c r="I330" s="77">
        <v>52.464336007999997</v>
      </c>
      <c r="J330" s="78">
        <f t="shared" si="4"/>
        <v>-3.4194820715998E-3</v>
      </c>
      <c r="K330" s="78">
        <f>I330/'סכום נכסי הקרן'!$C$42</f>
        <v>3.8013048359723131E-5</v>
      </c>
    </row>
    <row r="331" spans="2:11">
      <c r="B331" t="s">
        <v>3459</v>
      </c>
      <c r="C331" t="s">
        <v>3460</v>
      </c>
      <c r="D331" t="s">
        <v>2878</v>
      </c>
      <c r="E331" t="s">
        <v>106</v>
      </c>
      <c r="F331" s="86">
        <v>45127</v>
      </c>
      <c r="G331" s="77">
        <v>814270.26679400017</v>
      </c>
      <c r="H331" s="77">
        <v>2.6529829999999999</v>
      </c>
      <c r="I331" s="77">
        <v>21.602452611</v>
      </c>
      <c r="J331" s="78">
        <f t="shared" si="4"/>
        <v>-1.4079888363522771E-3</v>
      </c>
      <c r="K331" s="78">
        <f>I331/'סכום נכסי הקרן'!$C$42</f>
        <v>1.5652062682454495E-5</v>
      </c>
    </row>
    <row r="332" spans="2:11">
      <c r="B332" t="s">
        <v>3461</v>
      </c>
      <c r="C332" t="s">
        <v>3462</v>
      </c>
      <c r="D332" t="s">
        <v>2878</v>
      </c>
      <c r="E332" t="s">
        <v>106</v>
      </c>
      <c r="F332" s="86">
        <v>45127</v>
      </c>
      <c r="G332" s="77">
        <v>610488.27623600001</v>
      </c>
      <c r="H332" s="77">
        <v>2.6188570000000002</v>
      </c>
      <c r="I332" s="77">
        <v>15.987812339000001</v>
      </c>
      <c r="J332" s="78">
        <f t="shared" ref="J332:J395" si="5">I332/$I$11</f>
        <v>-1.0420419244222634E-3</v>
      </c>
      <c r="K332" s="78">
        <f>I332/'סכום נכסי הקרן'!$C$42</f>
        <v>1.1583973606678516E-5</v>
      </c>
    </row>
    <row r="333" spans="2:11">
      <c r="B333" t="s">
        <v>3463</v>
      </c>
      <c r="C333" t="s">
        <v>3464</v>
      </c>
      <c r="D333" t="s">
        <v>2878</v>
      </c>
      <c r="E333" t="s">
        <v>110</v>
      </c>
      <c r="F333" s="86">
        <v>45195</v>
      </c>
      <c r="G333" s="77">
        <v>568804.61595699994</v>
      </c>
      <c r="H333" s="77">
        <v>0.410551</v>
      </c>
      <c r="I333" s="77">
        <v>2.335232596</v>
      </c>
      <c r="J333" s="78">
        <f t="shared" si="5"/>
        <v>-1.5220408000245781E-4</v>
      </c>
      <c r="K333" s="78">
        <f>I333/'סכום נכסי הקרן'!$C$42</f>
        <v>1.6919933874587464E-6</v>
      </c>
    </row>
    <row r="334" spans="2:11">
      <c r="B334" t="s">
        <v>3465</v>
      </c>
      <c r="C334" t="s">
        <v>3466</v>
      </c>
      <c r="D334" t="s">
        <v>2878</v>
      </c>
      <c r="E334" t="s">
        <v>110</v>
      </c>
      <c r="F334" s="86">
        <v>45195</v>
      </c>
      <c r="G334" s="77">
        <v>568937.91912500001</v>
      </c>
      <c r="H334" s="77">
        <v>0.43388500000000002</v>
      </c>
      <c r="I334" s="77">
        <v>2.4685357629999998</v>
      </c>
      <c r="J334" s="78">
        <f t="shared" si="5"/>
        <v>-1.6089241620048891E-4</v>
      </c>
      <c r="K334" s="78">
        <f>I334/'סכום נכסי הקרן'!$C$42</f>
        <v>1.7885782319310476E-6</v>
      </c>
    </row>
    <row r="335" spans="2:11">
      <c r="B335" t="s">
        <v>3467</v>
      </c>
      <c r="C335" t="s">
        <v>3468</v>
      </c>
      <c r="D335" t="s">
        <v>2878</v>
      </c>
      <c r="E335" t="s">
        <v>110</v>
      </c>
      <c r="F335" s="86">
        <v>45078</v>
      </c>
      <c r="G335" s="77">
        <v>2811049.2082600002</v>
      </c>
      <c r="H335" s="77">
        <v>1.853596</v>
      </c>
      <c r="I335" s="77">
        <v>52.105486858999996</v>
      </c>
      <c r="J335" s="78">
        <f t="shared" si="5"/>
        <v>-3.3960932645590086E-3</v>
      </c>
      <c r="K335" s="78">
        <f>I335/'סכום נכסי הקרן'!$C$42</f>
        <v>3.7753044115073922E-5</v>
      </c>
    </row>
    <row r="336" spans="2:11">
      <c r="B336" t="s">
        <v>3467</v>
      </c>
      <c r="C336" t="s">
        <v>3469</v>
      </c>
      <c r="D336" t="s">
        <v>2878</v>
      </c>
      <c r="E336" t="s">
        <v>110</v>
      </c>
      <c r="F336" s="86">
        <v>45078</v>
      </c>
      <c r="G336" s="77">
        <v>631444.48861799994</v>
      </c>
      <c r="H336" s="77">
        <v>1.853596</v>
      </c>
      <c r="I336" s="77">
        <v>11.704427824000001</v>
      </c>
      <c r="J336" s="78">
        <f t="shared" si="5"/>
        <v>-7.6286262531558512E-4</v>
      </c>
      <c r="K336" s="78">
        <f>I336/'סכום נכסי הקרן'!$C$42</f>
        <v>8.4804462373974872E-6</v>
      </c>
    </row>
    <row r="337" spans="2:11">
      <c r="B337" t="s">
        <v>3470</v>
      </c>
      <c r="C337" t="s">
        <v>3471</v>
      </c>
      <c r="D337" t="s">
        <v>2878</v>
      </c>
      <c r="E337" t="s">
        <v>110</v>
      </c>
      <c r="F337" s="86">
        <v>45078</v>
      </c>
      <c r="G337" s="77">
        <v>717104.38986200001</v>
      </c>
      <c r="H337" s="77">
        <v>1.853596</v>
      </c>
      <c r="I337" s="77">
        <v>13.292216015999999</v>
      </c>
      <c r="J337" s="78">
        <f t="shared" si="5"/>
        <v>-8.6635032132328742E-4</v>
      </c>
      <c r="K337" s="78">
        <f>I337/'סכום נכסי הקרן'!$C$42</f>
        <v>9.630878586685007E-6</v>
      </c>
    </row>
    <row r="338" spans="2:11">
      <c r="B338" t="s">
        <v>3472</v>
      </c>
      <c r="C338" t="s">
        <v>3473</v>
      </c>
      <c r="D338" t="s">
        <v>2878</v>
      </c>
      <c r="E338" t="s">
        <v>110</v>
      </c>
      <c r="F338" s="86">
        <v>45181</v>
      </c>
      <c r="G338" s="77">
        <v>1585621.1825920001</v>
      </c>
      <c r="H338" s="77">
        <v>1.755172</v>
      </c>
      <c r="I338" s="77">
        <v>27.830378400000001</v>
      </c>
      <c r="J338" s="78">
        <f t="shared" si="5"/>
        <v>-1.8139080225875169E-3</v>
      </c>
      <c r="K338" s="78">
        <f>I338/'סכום נכסי הקרן'!$C$42</f>
        <v>2.0164507939779856E-5</v>
      </c>
    </row>
    <row r="339" spans="2:11">
      <c r="B339" t="s">
        <v>3474</v>
      </c>
      <c r="C339" t="s">
        <v>3475</v>
      </c>
      <c r="D339" t="s">
        <v>2878</v>
      </c>
      <c r="E339" t="s">
        <v>110</v>
      </c>
      <c r="F339" s="86">
        <v>45181</v>
      </c>
      <c r="G339" s="77">
        <v>576696.16347599996</v>
      </c>
      <c r="H339" s="77">
        <v>1.773339</v>
      </c>
      <c r="I339" s="77">
        <v>10.226780115</v>
      </c>
      <c r="J339" s="78">
        <f t="shared" si="5"/>
        <v>-6.665535850506793E-4</v>
      </c>
      <c r="K339" s="78">
        <f>I339/'סכום נכסי הקרן'!$C$42</f>
        <v>7.4098162038393362E-6</v>
      </c>
    </row>
    <row r="340" spans="2:11">
      <c r="B340" t="s">
        <v>3476</v>
      </c>
      <c r="C340" t="s">
        <v>3477</v>
      </c>
      <c r="D340" t="s">
        <v>2878</v>
      </c>
      <c r="E340" t="s">
        <v>110</v>
      </c>
      <c r="F340" s="86">
        <v>45176</v>
      </c>
      <c r="G340" s="77">
        <v>2595252.7084949999</v>
      </c>
      <c r="H340" s="77">
        <v>1.713722</v>
      </c>
      <c r="I340" s="77">
        <v>44.475421071</v>
      </c>
      <c r="J340" s="78">
        <f t="shared" si="5"/>
        <v>-2.8987864242853694E-3</v>
      </c>
      <c r="K340" s="78">
        <f>I340/'סכום נכסי הקרן'!$C$42</f>
        <v>3.2224677955195599E-5</v>
      </c>
    </row>
    <row r="341" spans="2:11">
      <c r="B341" t="s">
        <v>3478</v>
      </c>
      <c r="C341" t="s">
        <v>3479</v>
      </c>
      <c r="D341" t="s">
        <v>2878</v>
      </c>
      <c r="E341" t="s">
        <v>110</v>
      </c>
      <c r="F341" s="86">
        <v>45181</v>
      </c>
      <c r="G341" s="77">
        <v>1269638.314181</v>
      </c>
      <c r="H341" s="77">
        <v>1.782421</v>
      </c>
      <c r="I341" s="77">
        <v>22.630294376999998</v>
      </c>
      <c r="J341" s="78">
        <f t="shared" si="5"/>
        <v>-1.4749807542666206E-3</v>
      </c>
      <c r="K341" s="78">
        <f>I341/'סכום נכסי הקרן'!$C$42</f>
        <v>1.6396785702510316E-5</v>
      </c>
    </row>
    <row r="342" spans="2:11">
      <c r="B342" t="s">
        <v>3478</v>
      </c>
      <c r="C342" t="s">
        <v>3480</v>
      </c>
      <c r="D342" t="s">
        <v>2878</v>
      </c>
      <c r="E342" t="s">
        <v>110</v>
      </c>
      <c r="F342" s="86">
        <v>45181</v>
      </c>
      <c r="G342" s="77">
        <v>46064.001066999997</v>
      </c>
      <c r="H342" s="77">
        <v>1.7824199999999999</v>
      </c>
      <c r="I342" s="77">
        <v>0.82105418399999996</v>
      </c>
      <c r="J342" s="78">
        <f t="shared" si="5"/>
        <v>-5.3514068329615203E-5</v>
      </c>
      <c r="K342" s="78">
        <f>I342/'סכום נכסי הקרן'!$C$42</f>
        <v>5.9489502349912249E-7</v>
      </c>
    </row>
    <row r="343" spans="2:11">
      <c r="B343" t="s">
        <v>3481</v>
      </c>
      <c r="C343" t="s">
        <v>3482</v>
      </c>
      <c r="D343" t="s">
        <v>2878</v>
      </c>
      <c r="E343" t="s">
        <v>110</v>
      </c>
      <c r="F343" s="86">
        <v>45176</v>
      </c>
      <c r="G343" s="77">
        <v>820395.70894100005</v>
      </c>
      <c r="H343" s="77">
        <v>1.7318929999999999</v>
      </c>
      <c r="I343" s="77">
        <v>14.208376234999999</v>
      </c>
      <c r="J343" s="78">
        <f t="shared" si="5"/>
        <v>-9.260631411539958E-4</v>
      </c>
      <c r="K343" s="78">
        <f>I343/'סכום נכסי הקרן'!$C$42</f>
        <v>1.029468271268769E-5</v>
      </c>
    </row>
    <row r="344" spans="2:11">
      <c r="B344" t="s">
        <v>3483</v>
      </c>
      <c r="C344" t="s">
        <v>3484</v>
      </c>
      <c r="D344" t="s">
        <v>2878</v>
      </c>
      <c r="E344" t="s">
        <v>110</v>
      </c>
      <c r="F344" s="86">
        <v>45176</v>
      </c>
      <c r="G344" s="77">
        <v>547333.78613799997</v>
      </c>
      <c r="H344" s="77">
        <v>1.7318929999999999</v>
      </c>
      <c r="I344" s="77">
        <v>9.479235804</v>
      </c>
      <c r="J344" s="78">
        <f t="shared" si="5"/>
        <v>-6.1783068939064189E-4</v>
      </c>
      <c r="K344" s="78">
        <f>I344/'סכום נכסי הקרן'!$C$42</f>
        <v>6.8681827780251625E-6</v>
      </c>
    </row>
    <row r="345" spans="2:11">
      <c r="B345" t="s">
        <v>3485</v>
      </c>
      <c r="C345" t="s">
        <v>3486</v>
      </c>
      <c r="D345" t="s">
        <v>2878</v>
      </c>
      <c r="E345" t="s">
        <v>110</v>
      </c>
      <c r="F345" s="86">
        <v>45175</v>
      </c>
      <c r="G345" s="77">
        <v>482170.20280199999</v>
      </c>
      <c r="H345" s="77">
        <v>1.9286909999999999</v>
      </c>
      <c r="I345" s="77">
        <v>9.2995732750000002</v>
      </c>
      <c r="J345" s="78">
        <f t="shared" si="5"/>
        <v>-6.0612077664610434E-4</v>
      </c>
      <c r="K345" s="78">
        <f>I345/'סכום נכסי הקרן'!$C$42</f>
        <v>6.7380082457054216E-6</v>
      </c>
    </row>
    <row r="346" spans="2:11">
      <c r="B346" t="s">
        <v>3487</v>
      </c>
      <c r="C346" t="s">
        <v>3488</v>
      </c>
      <c r="D346" t="s">
        <v>2878</v>
      </c>
      <c r="E346" t="s">
        <v>110</v>
      </c>
      <c r="F346" s="86">
        <v>45183</v>
      </c>
      <c r="G346" s="77">
        <v>4119067.0776300002</v>
      </c>
      <c r="H346" s="77">
        <v>1.849523</v>
      </c>
      <c r="I346" s="77">
        <v>76.183074172999994</v>
      </c>
      <c r="J346" s="78">
        <f t="shared" si="5"/>
        <v>-4.9654046179905533E-3</v>
      </c>
      <c r="K346" s="78">
        <f>I346/'סכום נכסי הקרן'!$C$42</f>
        <v>5.5198466293160282E-5</v>
      </c>
    </row>
    <row r="347" spans="2:11">
      <c r="B347" t="s">
        <v>3487</v>
      </c>
      <c r="C347" t="s">
        <v>3489</v>
      </c>
      <c r="D347" t="s">
        <v>2878</v>
      </c>
      <c r="E347" t="s">
        <v>110</v>
      </c>
      <c r="F347" s="86">
        <v>45183</v>
      </c>
      <c r="G347" s="77">
        <v>528434.52963400004</v>
      </c>
      <c r="H347" s="77">
        <v>1.849523</v>
      </c>
      <c r="I347" s="77">
        <v>9.7735157309999998</v>
      </c>
      <c r="J347" s="78">
        <f t="shared" si="5"/>
        <v>-6.3701105096530765E-4</v>
      </c>
      <c r="K347" s="78">
        <f>I347/'סכום נכסי הקרן'!$C$42</f>
        <v>7.0814033760070186E-6</v>
      </c>
    </row>
    <row r="348" spans="2:11">
      <c r="B348" t="s">
        <v>3490</v>
      </c>
      <c r="C348" t="s">
        <v>3491</v>
      </c>
      <c r="D348" t="s">
        <v>2878</v>
      </c>
      <c r="E348" t="s">
        <v>110</v>
      </c>
      <c r="F348" s="86">
        <v>45183</v>
      </c>
      <c r="G348" s="77">
        <v>343592.07794699998</v>
      </c>
      <c r="H348" s="77">
        <v>1.849523</v>
      </c>
      <c r="I348" s="77">
        <v>6.3548129399999995</v>
      </c>
      <c r="J348" s="78">
        <f t="shared" si="5"/>
        <v>-4.1418934404100529E-4</v>
      </c>
      <c r="K348" s="78">
        <f>I348/'סכום נכסי הקרן'!$C$42</f>
        <v>4.6043813757288246E-6</v>
      </c>
    </row>
    <row r="349" spans="2:11">
      <c r="B349" t="s">
        <v>3492</v>
      </c>
      <c r="C349" t="s">
        <v>3493</v>
      </c>
      <c r="D349" t="s">
        <v>2878</v>
      </c>
      <c r="E349" t="s">
        <v>110</v>
      </c>
      <c r="F349" s="86">
        <v>45183</v>
      </c>
      <c r="G349" s="77">
        <v>3559011.9062649999</v>
      </c>
      <c r="H349" s="77">
        <v>1.854052</v>
      </c>
      <c r="I349" s="77">
        <v>65.985926774000006</v>
      </c>
      <c r="J349" s="78">
        <f t="shared" si="5"/>
        <v>-4.3007824124026654E-3</v>
      </c>
      <c r="K349" s="78">
        <f>I349/'סכום נכסי הקרן'!$C$42</f>
        <v>4.7810120481439635E-5</v>
      </c>
    </row>
    <row r="350" spans="2:11">
      <c r="B350" t="s">
        <v>3494</v>
      </c>
      <c r="C350" t="s">
        <v>3495</v>
      </c>
      <c r="D350" t="s">
        <v>2878</v>
      </c>
      <c r="E350" t="s">
        <v>110</v>
      </c>
      <c r="F350" s="86">
        <v>45161</v>
      </c>
      <c r="G350" s="77">
        <v>727768.64326699998</v>
      </c>
      <c r="H350" s="77">
        <v>2.7316560000000001</v>
      </c>
      <c r="I350" s="77">
        <v>19.880135926999998</v>
      </c>
      <c r="J350" s="78">
        <f t="shared" si="5"/>
        <v>-1.2957329408110245E-3</v>
      </c>
      <c r="K350" s="78">
        <f>I350/'סכום נכסי הקרן'!$C$42</f>
        <v>1.4404157679145829E-5</v>
      </c>
    </row>
    <row r="351" spans="2:11">
      <c r="B351" t="s">
        <v>3496</v>
      </c>
      <c r="C351" t="s">
        <v>3497</v>
      </c>
      <c r="D351" t="s">
        <v>2878</v>
      </c>
      <c r="E351" t="s">
        <v>110</v>
      </c>
      <c r="F351" s="86">
        <v>45099</v>
      </c>
      <c r="G351" s="77">
        <v>1213922.5882949999</v>
      </c>
      <c r="H351" s="77">
        <v>4.5984980000000002</v>
      </c>
      <c r="I351" s="77">
        <v>55.822201647000007</v>
      </c>
      <c r="J351" s="78">
        <f t="shared" si="5"/>
        <v>-3.6383385791833645E-3</v>
      </c>
      <c r="K351" s="78">
        <f>I351/'סכום נכסי הקרן'!$C$42</f>
        <v>4.04459907856274E-5</v>
      </c>
    </row>
    <row r="352" spans="2:11">
      <c r="B352" t="s">
        <v>3496</v>
      </c>
      <c r="C352" t="s">
        <v>3498</v>
      </c>
      <c r="D352" t="s">
        <v>2878</v>
      </c>
      <c r="E352" t="s">
        <v>110</v>
      </c>
      <c r="F352" s="86">
        <v>45099</v>
      </c>
      <c r="G352" s="77">
        <v>720251.01197999995</v>
      </c>
      <c r="H352" s="77">
        <v>4.5984980000000002</v>
      </c>
      <c r="I352" s="77">
        <v>33.120725832999995</v>
      </c>
      <c r="J352" s="78">
        <f t="shared" si="5"/>
        <v>-2.1587184133436111E-3</v>
      </c>
      <c r="K352" s="78">
        <f>I352/'סכום נכסי הקרן'!$C$42</f>
        <v>2.3997630554344176E-5</v>
      </c>
    </row>
    <row r="353" spans="2:11">
      <c r="B353" t="s">
        <v>3496</v>
      </c>
      <c r="C353" t="s">
        <v>3499</v>
      </c>
      <c r="D353" t="s">
        <v>2878</v>
      </c>
      <c r="E353" t="s">
        <v>110</v>
      </c>
      <c r="F353" s="86">
        <v>45099</v>
      </c>
      <c r="G353" s="77">
        <v>565515.91591800004</v>
      </c>
      <c r="H353" s="77">
        <v>4.5984980000000002</v>
      </c>
      <c r="I353" s="77">
        <v>26.005236106000005</v>
      </c>
      <c r="J353" s="78">
        <f t="shared" si="5"/>
        <v>-1.6949502347390277E-3</v>
      </c>
      <c r="K353" s="78">
        <f>I353/'סכום נכסי הקרן'!$C$42</f>
        <v>1.8842100613884822E-5</v>
      </c>
    </row>
    <row r="354" spans="2:11">
      <c r="B354" t="s">
        <v>3500</v>
      </c>
      <c r="C354" t="s">
        <v>3501</v>
      </c>
      <c r="D354" t="s">
        <v>2878</v>
      </c>
      <c r="E354" t="s">
        <v>110</v>
      </c>
      <c r="F354" s="86">
        <v>45148</v>
      </c>
      <c r="G354" s="77">
        <v>281803.89367700001</v>
      </c>
      <c r="H354" s="77">
        <v>4.620209</v>
      </c>
      <c r="I354" s="77">
        <v>13.019929022000001</v>
      </c>
      <c r="J354" s="78">
        <f t="shared" si="5"/>
        <v>-8.4860339902981133E-4</v>
      </c>
      <c r="K354" s="78">
        <f>I354/'סכום נכסי הקרן'!$C$42</f>
        <v>9.4335929740534612E-6</v>
      </c>
    </row>
    <row r="355" spans="2:11">
      <c r="B355" t="s">
        <v>3502</v>
      </c>
      <c r="C355" t="s">
        <v>3503</v>
      </c>
      <c r="D355" t="s">
        <v>2878</v>
      </c>
      <c r="E355" t="s">
        <v>110</v>
      </c>
      <c r="F355" s="86">
        <v>45148</v>
      </c>
      <c r="G355" s="77">
        <v>594537.45942199999</v>
      </c>
      <c r="H355" s="77">
        <v>4.7476659999999997</v>
      </c>
      <c r="I355" s="77">
        <v>28.226653494999997</v>
      </c>
      <c r="J355" s="78">
        <f t="shared" si="5"/>
        <v>-1.8397361505288934E-3</v>
      </c>
      <c r="K355" s="78">
        <f>I355/'סכום נכסי הקרן'!$C$42</f>
        <v>2.045162916338005E-5</v>
      </c>
    </row>
    <row r="356" spans="2:11">
      <c r="B356" t="s">
        <v>3502</v>
      </c>
      <c r="C356" t="s">
        <v>3504</v>
      </c>
      <c r="D356" t="s">
        <v>2878</v>
      </c>
      <c r="E356" t="s">
        <v>110</v>
      </c>
      <c r="F356" s="86">
        <v>45148</v>
      </c>
      <c r="G356" s="77">
        <v>225654.51835200001</v>
      </c>
      <c r="H356" s="77">
        <v>4.7476659999999997</v>
      </c>
      <c r="I356" s="77">
        <v>10.713323102</v>
      </c>
      <c r="J356" s="78">
        <f t="shared" si="5"/>
        <v>-6.9826512755176841E-4</v>
      </c>
      <c r="K356" s="78">
        <f>I356/'סכום נכסי הקרן'!$C$42</f>
        <v>7.7623410521685888E-6</v>
      </c>
    </row>
    <row r="357" spans="2:11">
      <c r="B357" t="s">
        <v>3505</v>
      </c>
      <c r="C357" t="s">
        <v>3506</v>
      </c>
      <c r="D357" t="s">
        <v>2878</v>
      </c>
      <c r="E357" t="s">
        <v>110</v>
      </c>
      <c r="F357" s="86">
        <v>45133</v>
      </c>
      <c r="G357" s="77">
        <v>893477.81085400004</v>
      </c>
      <c r="H357" s="77">
        <v>4.992102</v>
      </c>
      <c r="I357" s="77">
        <v>44.603321737000002</v>
      </c>
      <c r="J357" s="78">
        <f t="shared" si="5"/>
        <v>-2.9071226402295871E-3</v>
      </c>
      <c r="K357" s="78">
        <f>I357/'סכום נכסי הקרן'!$C$42</f>
        <v>3.2317348416157073E-5</v>
      </c>
    </row>
    <row r="358" spans="2:11">
      <c r="B358" t="s">
        <v>3507</v>
      </c>
      <c r="C358" t="s">
        <v>3508</v>
      </c>
      <c r="D358" t="s">
        <v>2878</v>
      </c>
      <c r="E358" t="s">
        <v>110</v>
      </c>
      <c r="F358" s="86">
        <v>45133</v>
      </c>
      <c r="G358" s="77">
        <v>3801810.9243109999</v>
      </c>
      <c r="H358" s="77">
        <v>5.0346070000000003</v>
      </c>
      <c r="I358" s="77">
        <v>191.40624292799998</v>
      </c>
      <c r="J358" s="78">
        <f t="shared" si="5"/>
        <v>-1.2475335930769604E-2</v>
      </c>
      <c r="K358" s="78">
        <f>I358/'סכום נכסי הקרן'!$C$42</f>
        <v>1.3868344331405453E-4</v>
      </c>
    </row>
    <row r="359" spans="2:11">
      <c r="B359" t="s">
        <v>3509</v>
      </c>
      <c r="C359" t="s">
        <v>3510</v>
      </c>
      <c r="D359" t="s">
        <v>2878</v>
      </c>
      <c r="E359" t="s">
        <v>110</v>
      </c>
      <c r="F359" s="86">
        <v>45133</v>
      </c>
      <c r="G359" s="77">
        <v>678536.03925399994</v>
      </c>
      <c r="H359" s="77">
        <v>5.0346070000000003</v>
      </c>
      <c r="I359" s="77">
        <v>34.161623657999996</v>
      </c>
      <c r="J359" s="78">
        <f t="shared" si="5"/>
        <v>-2.2265612895102319E-3</v>
      </c>
      <c r="K359" s="78">
        <f>I359/'סכום נכסי הקרן'!$C$42</f>
        <v>2.4751813345359051E-5</v>
      </c>
    </row>
    <row r="360" spans="2:11">
      <c r="B360" t="s">
        <v>3511</v>
      </c>
      <c r="C360" t="s">
        <v>3512</v>
      </c>
      <c r="D360" t="s">
        <v>2878</v>
      </c>
      <c r="E360" t="s">
        <v>110</v>
      </c>
      <c r="F360" s="86">
        <v>45133</v>
      </c>
      <c r="G360" s="77">
        <v>904730.90931899997</v>
      </c>
      <c r="H360" s="77">
        <v>5.0363069999999999</v>
      </c>
      <c r="I360" s="77">
        <v>45.565021856999998</v>
      </c>
      <c r="J360" s="78">
        <f t="shared" si="5"/>
        <v>-2.969803626377852E-3</v>
      </c>
      <c r="K360" s="78">
        <f>I360/'סכום נכסי הקרן'!$C$42</f>
        <v>3.3014148489325578E-5</v>
      </c>
    </row>
    <row r="361" spans="2:11">
      <c r="B361" t="s">
        <v>3513</v>
      </c>
      <c r="C361" t="s">
        <v>3514</v>
      </c>
      <c r="D361" t="s">
        <v>2878</v>
      </c>
      <c r="E361" t="s">
        <v>110</v>
      </c>
      <c r="F361" s="86">
        <v>45127</v>
      </c>
      <c r="G361" s="77">
        <v>1213149.2576329999</v>
      </c>
      <c r="H361" s="77">
        <v>6.2519559999999998</v>
      </c>
      <c r="I361" s="77">
        <v>75.84555838</v>
      </c>
      <c r="J361" s="78">
        <f t="shared" si="5"/>
        <v>-4.943406260804268E-3</v>
      </c>
      <c r="K361" s="78">
        <f>I361/'סכום נכסי הקרן'!$C$42</f>
        <v>5.4953919137173734E-5</v>
      </c>
    </row>
    <row r="362" spans="2:11">
      <c r="B362" t="s">
        <v>3513</v>
      </c>
      <c r="C362" t="s">
        <v>3515</v>
      </c>
      <c r="D362" t="s">
        <v>2878</v>
      </c>
      <c r="E362" t="s">
        <v>110</v>
      </c>
      <c r="F362" s="86">
        <v>45127</v>
      </c>
      <c r="G362" s="77">
        <v>1309022.4660700001</v>
      </c>
      <c r="H362" s="77">
        <v>6.2519559999999998</v>
      </c>
      <c r="I362" s="77">
        <v>81.839509242999995</v>
      </c>
      <c r="J362" s="78">
        <f t="shared" si="5"/>
        <v>-5.3340756006574064E-3</v>
      </c>
      <c r="K362" s="78">
        <f>I362/'סכום נכסי הקרן'!$C$42</f>
        <v>5.929683780074511E-5</v>
      </c>
    </row>
    <row r="363" spans="2:11">
      <c r="B363" t="s">
        <v>3516</v>
      </c>
      <c r="C363" t="s">
        <v>3517</v>
      </c>
      <c r="D363" t="s">
        <v>2878</v>
      </c>
      <c r="E363" t="s">
        <v>110</v>
      </c>
      <c r="F363" s="86">
        <v>45127</v>
      </c>
      <c r="G363" s="77">
        <v>275249.81916499999</v>
      </c>
      <c r="H363" s="77">
        <v>6.2519559999999998</v>
      </c>
      <c r="I363" s="77">
        <v>17.208497739999999</v>
      </c>
      <c r="J363" s="78">
        <f t="shared" si="5"/>
        <v>-1.121602863555213E-3</v>
      </c>
      <c r="K363" s="78">
        <f>I363/'סכום נכסי הקרן'!$C$42</f>
        <v>1.2468421532849647E-5</v>
      </c>
    </row>
    <row r="364" spans="2:11">
      <c r="B364" t="s">
        <v>3518</v>
      </c>
      <c r="C364" t="s">
        <v>3519</v>
      </c>
      <c r="D364" t="s">
        <v>2878</v>
      </c>
      <c r="E364" t="s">
        <v>110</v>
      </c>
      <c r="F364" s="86">
        <v>45127</v>
      </c>
      <c r="G364" s="77">
        <v>2111095.603935</v>
      </c>
      <c r="H364" s="77">
        <v>6.2851059999999999</v>
      </c>
      <c r="I364" s="77">
        <v>132.68459631900001</v>
      </c>
      <c r="J364" s="78">
        <f t="shared" si="5"/>
        <v>-8.6480194511771424E-3</v>
      </c>
      <c r="K364" s="78">
        <f>I364/'סכום נכסי הקרן'!$C$42</f>
        <v>9.6136658923795331E-5</v>
      </c>
    </row>
    <row r="365" spans="2:11">
      <c r="B365" t="s">
        <v>3520</v>
      </c>
      <c r="C365" t="s">
        <v>3521</v>
      </c>
      <c r="D365" t="s">
        <v>2878</v>
      </c>
      <c r="E365" t="s">
        <v>113</v>
      </c>
      <c r="F365" s="86">
        <v>45195</v>
      </c>
      <c r="G365" s="77">
        <v>487917.586916</v>
      </c>
      <c r="H365" s="77">
        <v>-0.19239300000000001</v>
      </c>
      <c r="I365" s="77">
        <v>-0.93872000499999986</v>
      </c>
      <c r="J365" s="78">
        <f t="shared" si="5"/>
        <v>6.1183205041613571E-5</v>
      </c>
      <c r="K365" s="78">
        <f>I365/'סכום נכסי הקרן'!$C$42</f>
        <v>-6.8014982484221932E-7</v>
      </c>
    </row>
    <row r="366" spans="2:11">
      <c r="B366" t="s">
        <v>3522</v>
      </c>
      <c r="C366" t="s">
        <v>3523</v>
      </c>
      <c r="D366" t="s">
        <v>2878</v>
      </c>
      <c r="E366" t="s">
        <v>113</v>
      </c>
      <c r="F366" s="86">
        <v>45153</v>
      </c>
      <c r="G366" s="77">
        <v>2029772.6735359998</v>
      </c>
      <c r="H366" s="77">
        <v>3.6715019999999998</v>
      </c>
      <c r="I366" s="77">
        <v>74.523139008000001</v>
      </c>
      <c r="J366" s="78">
        <f t="shared" si="5"/>
        <v>-4.8572145794113933E-3</v>
      </c>
      <c r="K366" s="78">
        <f>I366/'סכום נכסי הקרן'!$C$42</f>
        <v>5.3995759835738844E-5</v>
      </c>
    </row>
    <row r="367" spans="2:11">
      <c r="B367" t="s">
        <v>3524</v>
      </c>
      <c r="C367" t="s">
        <v>3525</v>
      </c>
      <c r="D367" t="s">
        <v>2878</v>
      </c>
      <c r="E367" t="s">
        <v>113</v>
      </c>
      <c r="F367" s="86">
        <v>45153</v>
      </c>
      <c r="G367" s="77">
        <v>676646.87850899994</v>
      </c>
      <c r="H367" s="77">
        <v>3.6794720000000001</v>
      </c>
      <c r="I367" s="77">
        <v>24.897033643</v>
      </c>
      <c r="J367" s="78">
        <f t="shared" si="5"/>
        <v>-1.6227206261654355E-3</v>
      </c>
      <c r="K367" s="78">
        <f>I367/'סכום נכסי הקרן'!$C$42</f>
        <v>1.8039152229825223E-5</v>
      </c>
    </row>
    <row r="368" spans="2:11">
      <c r="B368" t="s">
        <v>3526</v>
      </c>
      <c r="C368" t="s">
        <v>3527</v>
      </c>
      <c r="D368" t="s">
        <v>2878</v>
      </c>
      <c r="E368" t="s">
        <v>113</v>
      </c>
      <c r="F368" s="86">
        <v>45152</v>
      </c>
      <c r="G368" s="77">
        <v>395049.64006800001</v>
      </c>
      <c r="H368" s="77">
        <v>3.685997</v>
      </c>
      <c r="I368" s="77">
        <v>14.561516339000001</v>
      </c>
      <c r="J368" s="78">
        <f t="shared" si="5"/>
        <v>-9.4907984824063E-4</v>
      </c>
      <c r="K368" s="78">
        <f>I368/'סכום נכסי הקרן'!$C$42</f>
        <v>1.0550550467290794E-5</v>
      </c>
    </row>
    <row r="369" spans="2:11">
      <c r="B369" t="s">
        <v>3528</v>
      </c>
      <c r="C369" t="s">
        <v>3529</v>
      </c>
      <c r="D369" t="s">
        <v>2878</v>
      </c>
      <c r="E369" t="s">
        <v>113</v>
      </c>
      <c r="F369" s="86">
        <v>45153</v>
      </c>
      <c r="G369" s="77">
        <v>1455020.0702430001</v>
      </c>
      <c r="H369" s="77">
        <v>3.6946500000000002</v>
      </c>
      <c r="I369" s="77">
        <v>53.757903849999998</v>
      </c>
      <c r="J369" s="78">
        <f t="shared" si="5"/>
        <v>-3.503793289098913E-3</v>
      </c>
      <c r="K369" s="78">
        <f>I369/'סכום נכסי הקרן'!$C$42</f>
        <v>3.8950303277559714E-5</v>
      </c>
    </row>
    <row r="370" spans="2:11">
      <c r="B370" t="s">
        <v>3530</v>
      </c>
      <c r="C370" t="s">
        <v>3531</v>
      </c>
      <c r="D370" t="s">
        <v>2878</v>
      </c>
      <c r="E370" t="s">
        <v>113</v>
      </c>
      <c r="F370" s="86">
        <v>45113</v>
      </c>
      <c r="G370" s="77">
        <v>93416.985333000019</v>
      </c>
      <c r="H370" s="77">
        <v>3.8126630000000001</v>
      </c>
      <c r="I370" s="77">
        <v>3.5616746909999999</v>
      </c>
      <c r="J370" s="78">
        <f t="shared" si="5"/>
        <v>-2.3214022472119224E-4</v>
      </c>
      <c r="K370" s="78">
        <f>I370/'סכום נכסי הקרן'!$C$42</f>
        <v>2.5806123277713847E-6</v>
      </c>
    </row>
    <row r="371" spans="2:11">
      <c r="B371" t="s">
        <v>3530</v>
      </c>
      <c r="C371" t="s">
        <v>3532</v>
      </c>
      <c r="D371" t="s">
        <v>2878</v>
      </c>
      <c r="E371" t="s">
        <v>113</v>
      </c>
      <c r="F371" s="86">
        <v>45113</v>
      </c>
      <c r="G371" s="77">
        <v>1618140.914781</v>
      </c>
      <c r="H371" s="77">
        <v>3.8126630000000001</v>
      </c>
      <c r="I371" s="77">
        <v>61.694257372999999</v>
      </c>
      <c r="J371" s="78">
        <f t="shared" si="5"/>
        <v>-4.0210631270634735E-3</v>
      </c>
      <c r="K371" s="78">
        <f>I371/'סכום נכסי הקרן'!$C$42</f>
        <v>4.4700590295843065E-5</v>
      </c>
    </row>
    <row r="372" spans="2:11">
      <c r="B372" t="s">
        <v>3533</v>
      </c>
      <c r="C372" t="s">
        <v>3534</v>
      </c>
      <c r="D372" t="s">
        <v>2878</v>
      </c>
      <c r="E372" t="s">
        <v>113</v>
      </c>
      <c r="F372" s="86">
        <v>45113</v>
      </c>
      <c r="G372" s="77">
        <v>1693976.662339</v>
      </c>
      <c r="H372" s="77">
        <v>3.8285580000000001</v>
      </c>
      <c r="I372" s="77">
        <v>64.854882333000006</v>
      </c>
      <c r="J372" s="78">
        <f t="shared" si="5"/>
        <v>-4.2270640261146469E-3</v>
      </c>
      <c r="K372" s="78">
        <f>I372/'סכום נכסי הקרן'!$C$42</f>
        <v>4.6990621936253185E-5</v>
      </c>
    </row>
    <row r="373" spans="2:11">
      <c r="B373" t="s">
        <v>3535</v>
      </c>
      <c r="C373" t="s">
        <v>3536</v>
      </c>
      <c r="D373" t="s">
        <v>2878</v>
      </c>
      <c r="E373" t="s">
        <v>113</v>
      </c>
      <c r="F373" s="86">
        <v>45113</v>
      </c>
      <c r="G373" s="77">
        <v>2372183.1879079998</v>
      </c>
      <c r="H373" s="77">
        <v>3.853526</v>
      </c>
      <c r="I373" s="77">
        <v>91.412695913999997</v>
      </c>
      <c r="J373" s="78">
        <f t="shared" si="5"/>
        <v>-5.9580297508551915E-3</v>
      </c>
      <c r="K373" s="78">
        <f>I373/'סכום נכסי הקרן'!$C$42</f>
        <v>6.6233092703997678E-5</v>
      </c>
    </row>
    <row r="374" spans="2:11">
      <c r="B374" t="s">
        <v>3537</v>
      </c>
      <c r="C374" t="s">
        <v>3538</v>
      </c>
      <c r="D374" t="s">
        <v>2878</v>
      </c>
      <c r="E374" t="s">
        <v>106</v>
      </c>
      <c r="F374" s="86">
        <v>45141</v>
      </c>
      <c r="G374" s="77">
        <v>1083497.7088049999</v>
      </c>
      <c r="H374" s="77">
        <v>4.9148449999999997</v>
      </c>
      <c r="I374" s="77">
        <v>53.252230873000002</v>
      </c>
      <c r="J374" s="78">
        <f t="shared" si="5"/>
        <v>-3.4708349061188955E-3</v>
      </c>
      <c r="K374" s="78">
        <f>I374/'סכום נכסי הקרן'!$C$42</f>
        <v>3.8583917789978686E-5</v>
      </c>
    </row>
    <row r="375" spans="2:11">
      <c r="B375" t="s">
        <v>3539</v>
      </c>
      <c r="C375" t="s">
        <v>3540</v>
      </c>
      <c r="D375" t="s">
        <v>2878</v>
      </c>
      <c r="E375" t="s">
        <v>120</v>
      </c>
      <c r="F375" s="86">
        <v>45168</v>
      </c>
      <c r="G375" s="77">
        <v>1022982.0193690001</v>
      </c>
      <c r="H375" s="77">
        <v>-1.1856409999999999</v>
      </c>
      <c r="I375" s="77">
        <v>-12.128899035</v>
      </c>
      <c r="J375" s="78">
        <f t="shared" si="5"/>
        <v>7.905284990570049E-4</v>
      </c>
      <c r="K375" s="78">
        <f>I375/'סכום נכסי הקרן'!$C$42</f>
        <v>-8.787996964211084E-6</v>
      </c>
    </row>
    <row r="376" spans="2:11">
      <c r="B376" t="s">
        <v>3541</v>
      </c>
      <c r="C376" t="s">
        <v>3542</v>
      </c>
      <c r="D376" t="s">
        <v>2878</v>
      </c>
      <c r="E376" t="s">
        <v>120</v>
      </c>
      <c r="F376" s="86">
        <v>45127</v>
      </c>
      <c r="G376" s="77">
        <v>240963.72</v>
      </c>
      <c r="H376" s="77">
        <v>6.4510579999999997</v>
      </c>
      <c r="I376" s="77">
        <v>15.544709999999998</v>
      </c>
      <c r="J376" s="78">
        <f t="shared" si="5"/>
        <v>-1.0131617246640237E-3</v>
      </c>
      <c r="K376" s="78">
        <f>I376/'סכום נכסי הקרן'!$C$42</f>
        <v>1.1262923691205553E-5</v>
      </c>
    </row>
    <row r="377" spans="2:11">
      <c r="B377" t="s">
        <v>3543</v>
      </c>
      <c r="C377" t="s">
        <v>3544</v>
      </c>
      <c r="D377" t="s">
        <v>2878</v>
      </c>
      <c r="E377" t="s">
        <v>120</v>
      </c>
      <c r="F377" s="86">
        <v>45127</v>
      </c>
      <c r="G377" s="77">
        <v>1098723.141845</v>
      </c>
      <c r="H377" s="77">
        <v>6.5191499999999998</v>
      </c>
      <c r="I377" s="77">
        <v>71.627408207999991</v>
      </c>
      <c r="J377" s="78">
        <f t="shared" si="5"/>
        <v>-4.6684787579331704E-3</v>
      </c>
      <c r="K377" s="78">
        <f>I377/'סכום נכסי הקרן'!$C$42</f>
        <v>5.1897657328154352E-5</v>
      </c>
    </row>
    <row r="378" spans="2:11">
      <c r="B378" t="s">
        <v>3543</v>
      </c>
      <c r="C378" t="s">
        <v>3545</v>
      </c>
      <c r="D378" t="s">
        <v>2878</v>
      </c>
      <c r="E378" t="s">
        <v>120</v>
      </c>
      <c r="F378" s="86">
        <v>45127</v>
      </c>
      <c r="G378" s="77">
        <v>1480679.51</v>
      </c>
      <c r="H378" s="77">
        <v>6.5191499999999998</v>
      </c>
      <c r="I378" s="77">
        <v>96.527720000000002</v>
      </c>
      <c r="J378" s="78">
        <f t="shared" si="5"/>
        <v>-6.2914130448934709E-3</v>
      </c>
      <c r="K378" s="78">
        <f>I378/'סכום נכסי הקרן'!$C$42</f>
        <v>6.9939184741693876E-5</v>
      </c>
    </row>
    <row r="379" spans="2:11">
      <c r="B379" t="s">
        <v>3457</v>
      </c>
      <c r="C379" t="s">
        <v>3546</v>
      </c>
      <c r="D379" t="s">
        <v>2878</v>
      </c>
      <c r="E379" t="s">
        <v>106</v>
      </c>
      <c r="F379" s="86">
        <v>45127</v>
      </c>
      <c r="G379" s="77">
        <v>940666.12</v>
      </c>
      <c r="H379" s="77">
        <v>2.6752389999999999</v>
      </c>
      <c r="I379" s="77">
        <v>25.16507</v>
      </c>
      <c r="J379" s="78">
        <f t="shared" si="5"/>
        <v>-1.6401905035533558E-3</v>
      </c>
      <c r="K379" s="78">
        <f>I379/'סכום נכסי הקרן'!$C$42</f>
        <v>1.8233358042308038E-5</v>
      </c>
    </row>
    <row r="380" spans="2:11">
      <c r="B380" t="s">
        <v>3547</v>
      </c>
      <c r="C380" t="s">
        <v>3548</v>
      </c>
      <c r="D380" t="s">
        <v>2878</v>
      </c>
      <c r="E380" t="s">
        <v>110</v>
      </c>
      <c r="F380" s="86">
        <v>45187</v>
      </c>
      <c r="G380" s="77">
        <v>2359571.7200000002</v>
      </c>
      <c r="H380" s="77">
        <v>1.1240030000000001</v>
      </c>
      <c r="I380" s="77">
        <v>26.521660000000001</v>
      </c>
      <c r="J380" s="78">
        <f t="shared" si="5"/>
        <v>-1.7286093331141499E-3</v>
      </c>
      <c r="K380" s="78">
        <f>I380/'סכום נכסי הקרן'!$C$42</f>
        <v>1.9216275681186636E-5</v>
      </c>
    </row>
    <row r="381" spans="2:11">
      <c r="B381" t="s">
        <v>3549</v>
      </c>
      <c r="C381" t="s">
        <v>3550</v>
      </c>
      <c r="D381" t="s">
        <v>2878</v>
      </c>
      <c r="E381" t="s">
        <v>110</v>
      </c>
      <c r="F381" s="86">
        <v>45176</v>
      </c>
      <c r="G381" s="77">
        <v>5380812.3600000003</v>
      </c>
      <c r="H381" s="77">
        <v>1.7128129999999999</v>
      </c>
      <c r="I381" s="77">
        <v>92.16328</v>
      </c>
      <c r="J381" s="78">
        <f t="shared" si="5"/>
        <v>-6.006950770744088E-3</v>
      </c>
      <c r="K381" s="78">
        <f>I381/'סכום נכסי הקרן'!$C$42</f>
        <v>6.6776928599582169E-5</v>
      </c>
    </row>
    <row r="382" spans="2:11">
      <c r="B382" t="s">
        <v>3481</v>
      </c>
      <c r="C382" t="s">
        <v>3551</v>
      </c>
      <c r="D382" t="s">
        <v>2878</v>
      </c>
      <c r="E382" t="s">
        <v>110</v>
      </c>
      <c r="F382" s="86">
        <v>45176</v>
      </c>
      <c r="G382" s="77">
        <v>6493521.2699999996</v>
      </c>
      <c r="H382" s="77">
        <v>1.7318929999999999</v>
      </c>
      <c r="I382" s="77">
        <v>112.46083999999999</v>
      </c>
      <c r="J382" s="78">
        <f t="shared" si="5"/>
        <v>-7.3298902720967344E-3</v>
      </c>
      <c r="K382" s="78">
        <f>I382/'סכום נכסי הקרן'!$C$42</f>
        <v>8.1483530999862792E-5</v>
      </c>
    </row>
    <row r="383" spans="2:11">
      <c r="B383" t="s">
        <v>3487</v>
      </c>
      <c r="C383" t="s">
        <v>3552</v>
      </c>
      <c r="D383" t="s">
        <v>2878</v>
      </c>
      <c r="E383" t="s">
        <v>110</v>
      </c>
      <c r="F383" s="86">
        <v>45183</v>
      </c>
      <c r="G383" s="77">
        <v>5890406.1799999997</v>
      </c>
      <c r="H383" s="77">
        <v>1.849523</v>
      </c>
      <c r="I383" s="77">
        <v>108.94439</v>
      </c>
      <c r="J383" s="78">
        <f t="shared" si="5"/>
        <v>-7.1006976691665551E-3</v>
      </c>
      <c r="K383" s="78">
        <f>I383/'סכום נכסי הקרן'!$C$42</f>
        <v>7.8935686233769396E-5</v>
      </c>
    </row>
    <row r="384" spans="2:11">
      <c r="B384" t="s">
        <v>3553</v>
      </c>
      <c r="C384" t="s">
        <v>3554</v>
      </c>
      <c r="D384" t="s">
        <v>2878</v>
      </c>
      <c r="E384" t="s">
        <v>110</v>
      </c>
      <c r="F384" s="86">
        <v>45099</v>
      </c>
      <c r="G384" s="77">
        <v>1021837.14</v>
      </c>
      <c r="H384" s="77">
        <v>4.5993560000000002</v>
      </c>
      <c r="I384" s="77">
        <v>46.997930000000004</v>
      </c>
      <c r="J384" s="78">
        <f t="shared" si="5"/>
        <v>-3.0631966639737295E-3</v>
      </c>
      <c r="K384" s="78">
        <f>I384/'סכום נכסי הקרן'!$C$42</f>
        <v>3.4052362458651226E-5</v>
      </c>
    </row>
    <row r="385" spans="2:11">
      <c r="B385" t="s">
        <v>3500</v>
      </c>
      <c r="C385" t="s">
        <v>3555</v>
      </c>
      <c r="D385" t="s">
        <v>2878</v>
      </c>
      <c r="E385" t="s">
        <v>110</v>
      </c>
      <c r="F385" s="86">
        <v>45148</v>
      </c>
      <c r="G385" s="77">
        <v>2528703.7000000002</v>
      </c>
      <c r="H385" s="77">
        <v>4.620209</v>
      </c>
      <c r="I385" s="77">
        <v>116.83139999999999</v>
      </c>
      <c r="J385" s="78">
        <f t="shared" si="5"/>
        <v>-7.6147514311243137E-3</v>
      </c>
      <c r="K385" s="78">
        <f>I385/'סכום נכסי הקרן'!$C$42</f>
        <v>8.4650221389573203E-5</v>
      </c>
    </row>
    <row r="386" spans="2:11">
      <c r="B386" t="s">
        <v>3556</v>
      </c>
      <c r="C386" t="s">
        <v>3557</v>
      </c>
      <c r="D386" t="s">
        <v>2878</v>
      </c>
      <c r="E386" t="s">
        <v>110</v>
      </c>
      <c r="F386" s="86">
        <v>45133</v>
      </c>
      <c r="G386" s="77">
        <v>1753102.34</v>
      </c>
      <c r="H386" s="77">
        <v>4.991676</v>
      </c>
      <c r="I386" s="77">
        <v>87.509190000000004</v>
      </c>
      <c r="J386" s="78">
        <f t="shared" si="5"/>
        <v>-5.7036099010114539E-3</v>
      </c>
      <c r="K386" s="78">
        <f>I386/'סכום נכסי הקרן'!$C$42</f>
        <v>6.3404806474305934E-5</v>
      </c>
    </row>
    <row r="387" spans="2:11">
      <c r="B387" t="s">
        <v>3558</v>
      </c>
      <c r="C387" t="s">
        <v>3559</v>
      </c>
      <c r="D387" t="s">
        <v>2878</v>
      </c>
      <c r="E387" t="s">
        <v>110</v>
      </c>
      <c r="F387" s="86">
        <v>45148</v>
      </c>
      <c r="G387" s="77">
        <v>3544792.21</v>
      </c>
      <c r="H387" s="77">
        <v>4.8364279999999997</v>
      </c>
      <c r="I387" s="77">
        <v>171.44130999999999</v>
      </c>
      <c r="J387" s="78">
        <f t="shared" si="5"/>
        <v>-1.1174076153126019E-2</v>
      </c>
      <c r="K387" s="78">
        <f>I387/'סכום נכסי הקרן'!$C$42</f>
        <v>1.2421784594568284E-4</v>
      </c>
    </row>
    <row r="388" spans="2:11">
      <c r="B388" t="s">
        <v>3560</v>
      </c>
      <c r="C388" t="s">
        <v>3561</v>
      </c>
      <c r="D388" t="s">
        <v>2878</v>
      </c>
      <c r="E388" t="s">
        <v>110</v>
      </c>
      <c r="F388" s="86">
        <v>45133</v>
      </c>
      <c r="G388" s="77">
        <v>4942905.05</v>
      </c>
      <c r="H388" s="77">
        <v>5.0682470000000004</v>
      </c>
      <c r="I388" s="77">
        <v>250.51866000000001</v>
      </c>
      <c r="J388" s="78">
        <f t="shared" si="5"/>
        <v>-1.6328121761430107E-2</v>
      </c>
      <c r="K388" s="78">
        <f>I388/'סכום נכסי הקרן'!$C$42</f>
        <v>1.8151336054536039E-4</v>
      </c>
    </row>
    <row r="389" spans="2:11">
      <c r="B389" t="s">
        <v>3513</v>
      </c>
      <c r="C389" t="s">
        <v>3562</v>
      </c>
      <c r="D389" t="s">
        <v>2878</v>
      </c>
      <c r="E389" t="s">
        <v>110</v>
      </c>
      <c r="F389" s="86">
        <v>45127</v>
      </c>
      <c r="G389" s="77">
        <v>693345.16</v>
      </c>
      <c r="H389" s="77">
        <v>6.2519549999999997</v>
      </c>
      <c r="I389" s="77">
        <v>43.347629999999995</v>
      </c>
      <c r="J389" s="78">
        <f t="shared" si="5"/>
        <v>-2.8252800837647004E-3</v>
      </c>
      <c r="K389" s="78">
        <f>I389/'סכום נכסי הקרן'!$C$42</f>
        <v>3.1407536640092518E-5</v>
      </c>
    </row>
    <row r="390" spans="2:11">
      <c r="B390" t="s">
        <v>3524</v>
      </c>
      <c r="C390" t="s">
        <v>3563</v>
      </c>
      <c r="D390" t="s">
        <v>2878</v>
      </c>
      <c r="E390" t="s">
        <v>113</v>
      </c>
      <c r="F390" s="86">
        <v>45153</v>
      </c>
      <c r="G390" s="77">
        <v>2525224.98</v>
      </c>
      <c r="H390" s="77">
        <v>3.6794720000000001</v>
      </c>
      <c r="I390" s="77">
        <v>92.91494999999999</v>
      </c>
      <c r="J390" s="78">
        <f t="shared" si="5"/>
        <v>-6.055942567540439E-3</v>
      </c>
      <c r="K390" s="78">
        <f>I390/'סכום נכסי הקרן'!$C$42</f>
        <v>6.7321551294439029E-5</v>
      </c>
    </row>
    <row r="391" spans="2:11">
      <c r="B391" t="s">
        <v>3526</v>
      </c>
      <c r="C391" t="s">
        <v>3564</v>
      </c>
      <c r="D391" t="s">
        <v>2878</v>
      </c>
      <c r="E391" t="s">
        <v>113</v>
      </c>
      <c r="F391" s="86">
        <v>45152</v>
      </c>
      <c r="G391" s="77">
        <v>6034138.2699999996</v>
      </c>
      <c r="H391" s="77">
        <v>3.685997</v>
      </c>
      <c r="I391" s="77">
        <v>222.41812999999999</v>
      </c>
      <c r="J391" s="78">
        <f t="shared" si="5"/>
        <v>-1.4496605995695452E-2</v>
      </c>
      <c r="K391" s="78">
        <f>I391/'סכום נכסי הקרן'!$C$42</f>
        <v>1.611531141932295E-4</v>
      </c>
    </row>
    <row r="392" spans="2:11">
      <c r="B392" t="s">
        <v>3528</v>
      </c>
      <c r="C392" t="s">
        <v>3565</v>
      </c>
      <c r="D392" t="s">
        <v>2878</v>
      </c>
      <c r="E392" t="s">
        <v>113</v>
      </c>
      <c r="F392" s="86">
        <v>45153</v>
      </c>
      <c r="G392" s="77">
        <v>928178.65</v>
      </c>
      <c r="H392" s="77">
        <v>3.6946509999999999</v>
      </c>
      <c r="I392" s="77">
        <v>34.292960000000001</v>
      </c>
      <c r="J392" s="78">
        <f t="shared" si="5"/>
        <v>-2.2351214334287604E-3</v>
      </c>
      <c r="K392" s="78">
        <f>I392/'סכום נכסי הקרן'!$C$42</f>
        <v>2.4846973126263817E-5</v>
      </c>
    </row>
    <row r="393" spans="2:11">
      <c r="B393" t="s">
        <v>3566</v>
      </c>
      <c r="C393" t="s">
        <v>3567</v>
      </c>
      <c r="D393" t="s">
        <v>2878</v>
      </c>
      <c r="E393" t="s">
        <v>106</v>
      </c>
      <c r="F393" s="86">
        <v>45127</v>
      </c>
      <c r="G393" s="77">
        <v>2696928.79</v>
      </c>
      <c r="H393" s="77">
        <v>7.3193700000000002</v>
      </c>
      <c r="I393" s="77">
        <v>197.39821000000001</v>
      </c>
      <c r="J393" s="78">
        <f t="shared" si="5"/>
        <v>-1.286587597254572E-2</v>
      </c>
      <c r="K393" s="78">
        <f>I393/'סכום נכסי הקרן'!$C$42</f>
        <v>1.4302492462133865E-4</v>
      </c>
    </row>
    <row r="394" spans="2:11">
      <c r="B394" t="s">
        <v>3568</v>
      </c>
      <c r="C394" t="s">
        <v>3569</v>
      </c>
      <c r="D394" t="s">
        <v>2878</v>
      </c>
      <c r="E394" t="s">
        <v>106</v>
      </c>
      <c r="F394" s="86">
        <v>45127</v>
      </c>
      <c r="G394" s="77">
        <v>2043370.21</v>
      </c>
      <c r="H394" s="77">
        <v>7.2919099999999997</v>
      </c>
      <c r="I394" s="77">
        <v>149.00071</v>
      </c>
      <c r="J394" s="78">
        <f t="shared" si="5"/>
        <v>-9.7114591600463481E-3</v>
      </c>
      <c r="K394" s="78">
        <f>I394/'סכום נכסי הקרן'!$C$42</f>
        <v>1.0795850335358127E-4</v>
      </c>
    </row>
    <row r="395" spans="2:11">
      <c r="B395" s="79" t="s">
        <v>1971</v>
      </c>
      <c r="C395" s="16"/>
      <c r="D395" s="16"/>
      <c r="G395" s="81"/>
      <c r="I395" s="81">
        <v>-23.045761659</v>
      </c>
      <c r="J395" s="80">
        <f t="shared" si="5"/>
        <v>1.5020597765174439E-3</v>
      </c>
      <c r="K395" s="80">
        <f>I395/'סכום נכסי הקרן'!$C$42</f>
        <v>-1.6697812630214892E-5</v>
      </c>
    </row>
    <row r="396" spans="2:11">
      <c r="B396" t="s">
        <v>3570</v>
      </c>
      <c r="C396" t="s">
        <v>3571</v>
      </c>
      <c r="D396" t="s">
        <v>2878</v>
      </c>
      <c r="E396" t="s">
        <v>102</v>
      </c>
      <c r="F396" s="86">
        <v>45119</v>
      </c>
      <c r="G396" s="77">
        <v>613693.9</v>
      </c>
      <c r="H396" s="77">
        <v>-2.955406</v>
      </c>
      <c r="I396" s="77">
        <v>-18.137146342000001</v>
      </c>
      <c r="J396" s="78">
        <f t="shared" ref="J396:J417" si="6">I396/$I$11</f>
        <v>1.1821296420675917E-3</v>
      </c>
      <c r="K396" s="78">
        <f>I396/'סכום נכסי הקרן'!$C$42</f>
        <v>-1.314127412001729E-5</v>
      </c>
    </row>
    <row r="397" spans="2:11">
      <c r="B397" t="s">
        <v>3572</v>
      </c>
      <c r="C397" t="s">
        <v>3573</v>
      </c>
      <c r="D397" t="s">
        <v>2878</v>
      </c>
      <c r="E397" t="s">
        <v>102</v>
      </c>
      <c r="F397" s="86">
        <v>45196</v>
      </c>
      <c r="G397" s="77">
        <v>306846.95</v>
      </c>
      <c r="H397" s="77">
        <v>-0.97551600000000005</v>
      </c>
      <c r="I397" s="77">
        <v>-2.9933410930000002</v>
      </c>
      <c r="J397" s="78">
        <f t="shared" si="6"/>
        <v>1.9509779367331872E-4</v>
      </c>
      <c r="K397" s="78">
        <f>I397/'סכום נכסי הקרן'!$C$42</f>
        <v>-2.1688260708761262E-6</v>
      </c>
    </row>
    <row r="398" spans="2:11">
      <c r="B398" t="s">
        <v>3574</v>
      </c>
      <c r="C398" t="s">
        <v>3575</v>
      </c>
      <c r="D398" t="s">
        <v>2878</v>
      </c>
      <c r="E398" t="s">
        <v>102</v>
      </c>
      <c r="F398" s="86">
        <v>45196</v>
      </c>
      <c r="G398" s="77">
        <v>306846.95</v>
      </c>
      <c r="H398" s="77">
        <v>-0.62417900000000004</v>
      </c>
      <c r="I398" s="77">
        <v>-1.915274224</v>
      </c>
      <c r="J398" s="78">
        <f t="shared" si="6"/>
        <v>1.2483234077653363E-4</v>
      </c>
      <c r="K398" s="78">
        <f>I398/'סכום נכסי הקרן'!$C$42</f>
        <v>-1.3877124393214755E-6</v>
      </c>
    </row>
    <row r="399" spans="2:11">
      <c r="B399" s="79" t="s">
        <v>900</v>
      </c>
      <c r="C399" s="16"/>
      <c r="D399" s="16"/>
      <c r="G399" s="81"/>
      <c r="I399" s="81">
        <v>0</v>
      </c>
      <c r="J399" s="80">
        <f t="shared" si="6"/>
        <v>0</v>
      </c>
      <c r="K399" s="80">
        <f>I399/'סכום נכסי הקרן'!$C$42</f>
        <v>0</v>
      </c>
    </row>
    <row r="400" spans="2:11">
      <c r="B400" t="s">
        <v>210</v>
      </c>
      <c r="C400" t="s">
        <v>210</v>
      </c>
      <c r="D400" t="s">
        <v>210</v>
      </c>
      <c r="E400" t="s">
        <v>210</v>
      </c>
      <c r="G400" s="90">
        <v>0</v>
      </c>
      <c r="H400" s="90">
        <v>0</v>
      </c>
      <c r="I400" s="90">
        <v>0</v>
      </c>
      <c r="J400" s="89">
        <f t="shared" si="6"/>
        <v>0</v>
      </c>
      <c r="K400" s="89">
        <f>I400/'סכום נכסי הקרן'!$C$42</f>
        <v>0</v>
      </c>
    </row>
    <row r="401" spans="2:11" s="93" customFormat="1">
      <c r="B401" s="79" t="s">
        <v>3576</v>
      </c>
      <c r="C401" s="79"/>
      <c r="D401" s="79"/>
      <c r="E401" s="79"/>
      <c r="F401" s="94"/>
      <c r="G401" s="81"/>
      <c r="H401" s="81"/>
      <c r="I401" s="81">
        <f>I402+I412+I414+I416</f>
        <v>1210.7801189379998</v>
      </c>
      <c r="J401" s="80">
        <f t="shared" si="6"/>
        <v>-7.8915339912557766E-2</v>
      </c>
      <c r="K401" s="80">
        <f>I401/'סכום נכסי הקרן'!$C$42</f>
        <v>8.7727105146557746E-4</v>
      </c>
    </row>
    <row r="402" spans="2:11" s="93" customFormat="1">
      <c r="B402" s="79" t="s">
        <v>1961</v>
      </c>
      <c r="C402" s="79"/>
      <c r="D402" s="79"/>
      <c r="E402" s="79"/>
      <c r="F402" s="94"/>
      <c r="G402" s="81"/>
      <c r="H402" s="81"/>
      <c r="I402" s="81">
        <v>1223.9127334779998</v>
      </c>
      <c r="J402" s="80">
        <f t="shared" si="6"/>
        <v>-7.9771287845757821E-2</v>
      </c>
      <c r="K402" s="80">
        <f>I402/'סכום נכסי הקרן'!$C$42</f>
        <v>8.8678629076113444E-4</v>
      </c>
    </row>
    <row r="403" spans="2:11">
      <c r="B403" t="s">
        <v>3577</v>
      </c>
      <c r="C403" t="s">
        <v>3578</v>
      </c>
      <c r="D403" t="s">
        <v>2878</v>
      </c>
      <c r="E403" t="s">
        <v>106</v>
      </c>
      <c r="F403" s="86">
        <v>45068</v>
      </c>
      <c r="G403" s="77">
        <v>1337392.882519</v>
      </c>
      <c r="H403" s="77">
        <v>3.9851939999999999</v>
      </c>
      <c r="I403" s="77">
        <v>53.297698994000001</v>
      </c>
      <c r="J403" s="78">
        <f t="shared" si="6"/>
        <v>-3.4737983940121785E-3</v>
      </c>
      <c r="K403" s="78">
        <f>I403/'סכום נכסי הקרן'!$C$42</f>
        <v>3.8616861728926759E-5</v>
      </c>
    </row>
    <row r="404" spans="2:11">
      <c r="B404" t="s">
        <v>3579</v>
      </c>
      <c r="C404" t="s">
        <v>3580</v>
      </c>
      <c r="D404" t="s">
        <v>2878</v>
      </c>
      <c r="E404" t="s">
        <v>199</v>
      </c>
      <c r="F404" s="86">
        <v>44909</v>
      </c>
      <c r="G404" s="77">
        <v>4635673.6590729998</v>
      </c>
      <c r="H404" s="77">
        <v>16.011657</v>
      </c>
      <c r="I404" s="77">
        <v>742.24818675100005</v>
      </c>
      <c r="J404" s="78">
        <f t="shared" si="6"/>
        <v>-4.837770875219851E-2</v>
      </c>
      <c r="K404" s="78">
        <f>I404/'סכום נכסי הקרן'!$C$42</f>
        <v>5.3779611760606681E-4</v>
      </c>
    </row>
    <row r="405" spans="2:11">
      <c r="B405" t="s">
        <v>3581</v>
      </c>
      <c r="C405" t="s">
        <v>3582</v>
      </c>
      <c r="D405" t="s">
        <v>2878</v>
      </c>
      <c r="E405" t="s">
        <v>106</v>
      </c>
      <c r="F405" s="86">
        <v>44868</v>
      </c>
      <c r="G405" s="77">
        <v>3001211.9109260007</v>
      </c>
      <c r="H405" s="77">
        <v>-5.1919750000000002</v>
      </c>
      <c r="I405" s="77">
        <v>-155.82218309999999</v>
      </c>
      <c r="J405" s="78">
        <f t="shared" si="6"/>
        <v>1.0156064138250846E-2</v>
      </c>
      <c r="K405" s="78">
        <f>I405/'סכום נכסי הקרן'!$C$42</f>
        <v>-1.1290100347014254E-4</v>
      </c>
    </row>
    <row r="406" spans="2:11">
      <c r="B406" t="s">
        <v>3583</v>
      </c>
      <c r="C406" t="s">
        <v>3584</v>
      </c>
      <c r="D406" t="s">
        <v>2878</v>
      </c>
      <c r="E406" t="s">
        <v>106</v>
      </c>
      <c r="F406" s="86">
        <v>44972</v>
      </c>
      <c r="G406" s="77">
        <v>13288328.444668001</v>
      </c>
      <c r="H406" s="77">
        <v>-3.8236110000000001</v>
      </c>
      <c r="I406" s="77">
        <v>-508.09399098599999</v>
      </c>
      <c r="J406" s="78">
        <f t="shared" si="6"/>
        <v>3.3116178056638093E-2</v>
      </c>
      <c r="K406" s="78">
        <f>I406/'סכום נכסי הקרן'!$C$42</f>
        <v>-3.6813963389702354E-4</v>
      </c>
    </row>
    <row r="407" spans="2:11">
      <c r="B407" t="s">
        <v>3583</v>
      </c>
      <c r="C407" t="s">
        <v>3585</v>
      </c>
      <c r="D407" t="s">
        <v>2878</v>
      </c>
      <c r="E407" t="s">
        <v>106</v>
      </c>
      <c r="F407" s="86">
        <v>45069</v>
      </c>
      <c r="G407" s="77">
        <v>10547269.743829999</v>
      </c>
      <c r="H407" s="77">
        <v>2.4742760000000001</v>
      </c>
      <c r="I407" s="77">
        <v>260.96853970800004</v>
      </c>
      <c r="J407" s="78">
        <f t="shared" si="6"/>
        <v>-1.700921636837285E-2</v>
      </c>
      <c r="K407" s="78">
        <f>I407/'סכום נכסי הקרן'!$C$42</f>
        <v>1.8908482361758766E-4</v>
      </c>
    </row>
    <row r="408" spans="2:11">
      <c r="B408" t="s">
        <v>3583</v>
      </c>
      <c r="C408" t="s">
        <v>3586</v>
      </c>
      <c r="D408" t="s">
        <v>2878</v>
      </c>
      <c r="E408" t="s">
        <v>106</v>
      </c>
      <c r="F408" s="86">
        <v>45153</v>
      </c>
      <c r="G408" s="77">
        <v>14143571.991991</v>
      </c>
      <c r="H408" s="77">
        <v>-3.5906829999999998</v>
      </c>
      <c r="I408" s="77">
        <v>-507.850888677</v>
      </c>
      <c r="J408" s="78">
        <f t="shared" si="6"/>
        <v>3.3100333312370993E-2</v>
      </c>
      <c r="K408" s="78">
        <f>I408/'סכום נכסי הקרן'!$C$42</f>
        <v>-3.6796349405553256E-4</v>
      </c>
    </row>
    <row r="409" spans="2:11">
      <c r="B409" t="s">
        <v>3587</v>
      </c>
      <c r="C409" t="s">
        <v>3588</v>
      </c>
      <c r="D409" t="s">
        <v>2878</v>
      </c>
      <c r="E409" t="s">
        <v>106</v>
      </c>
      <c r="F409" s="86">
        <v>45126</v>
      </c>
      <c r="G409" s="77">
        <v>1802262.947594</v>
      </c>
      <c r="H409" s="77">
        <v>-7.0407929999999999</v>
      </c>
      <c r="I409" s="77">
        <v>-126.893606797</v>
      </c>
      <c r="J409" s="78">
        <f t="shared" si="6"/>
        <v>8.2705785769748696E-3</v>
      </c>
      <c r="K409" s="78">
        <f>I409/'סכום נכסי הקרן'!$C$42</f>
        <v>-9.1940795952864576E-5</v>
      </c>
    </row>
    <row r="410" spans="2:11">
      <c r="B410" t="s">
        <v>3589</v>
      </c>
      <c r="C410" t="s">
        <v>3590</v>
      </c>
      <c r="D410" t="s">
        <v>2878</v>
      </c>
      <c r="E410" t="s">
        <v>199</v>
      </c>
      <c r="F410" s="86">
        <v>45082</v>
      </c>
      <c r="G410" s="77">
        <v>3272893.8720920002</v>
      </c>
      <c r="H410" s="77">
        <v>6.7531949999999998</v>
      </c>
      <c r="I410" s="77">
        <v>221.02491327799999</v>
      </c>
      <c r="J410" s="78">
        <f t="shared" si="6"/>
        <v>-1.4405799936470657E-2</v>
      </c>
      <c r="K410" s="78">
        <f>I410/'סכום נכסי הקרן'!$C$42</f>
        <v>1.6014365865335789E-4</v>
      </c>
    </row>
    <row r="411" spans="2:11">
      <c r="B411" t="s">
        <v>3589</v>
      </c>
      <c r="C411" t="s">
        <v>3591</v>
      </c>
      <c r="D411" t="s">
        <v>2878</v>
      </c>
      <c r="E411" t="s">
        <v>199</v>
      </c>
      <c r="F411" s="86">
        <v>44972</v>
      </c>
      <c r="G411" s="77">
        <v>6271701.6311950004</v>
      </c>
      <c r="H411" s="77">
        <v>19.851614999999999</v>
      </c>
      <c r="I411" s="77">
        <v>1245.0340643070001</v>
      </c>
      <c r="J411" s="78">
        <f t="shared" si="6"/>
        <v>-8.1147918478938458E-2</v>
      </c>
      <c r="K411" s="78">
        <f>I411/'סכום נכסי הקרן'!$C$42</f>
        <v>9.0208975653075874E-4</v>
      </c>
    </row>
    <row r="412" spans="2:11">
      <c r="B412" s="79" t="s">
        <v>1978</v>
      </c>
      <c r="C412" s="16"/>
      <c r="D412" s="16"/>
      <c r="G412" s="81"/>
      <c r="I412" s="81">
        <v>0</v>
      </c>
      <c r="J412" s="80">
        <f t="shared" si="6"/>
        <v>0</v>
      </c>
      <c r="K412" s="80">
        <f>I412/'סכום נכסי הקרן'!$C$42</f>
        <v>0</v>
      </c>
    </row>
    <row r="413" spans="2:11">
      <c r="B413" t="s">
        <v>210</v>
      </c>
      <c r="C413" t="s">
        <v>210</v>
      </c>
      <c r="D413" t="s">
        <v>210</v>
      </c>
      <c r="E413" t="s">
        <v>210</v>
      </c>
      <c r="G413" s="90">
        <v>0</v>
      </c>
      <c r="H413" s="90">
        <v>0</v>
      </c>
      <c r="I413" s="90">
        <v>0</v>
      </c>
      <c r="J413" s="89">
        <f t="shared" si="6"/>
        <v>0</v>
      </c>
      <c r="K413" s="89">
        <f>I413/'סכום נכסי הקרן'!$C$42</f>
        <v>0</v>
      </c>
    </row>
    <row r="414" spans="2:11" s="93" customFormat="1">
      <c r="B414" s="79" t="s">
        <v>1971</v>
      </c>
      <c r="C414" s="79"/>
      <c r="D414" s="79"/>
      <c r="E414" s="79"/>
      <c r="G414" s="81"/>
      <c r="H414" s="81"/>
      <c r="I414" s="81">
        <v>-13.132614540000002</v>
      </c>
      <c r="J414" s="80">
        <f t="shared" si="6"/>
        <v>8.5594793320005577E-4</v>
      </c>
      <c r="K414" s="80">
        <f>I414/'סכום נכסי הקרן'!$C$42</f>
        <v>-9.5152392955569156E-6</v>
      </c>
    </row>
    <row r="415" spans="2:11">
      <c r="B415" t="s">
        <v>3592</v>
      </c>
      <c r="C415" t="s">
        <v>3593</v>
      </c>
      <c r="D415" t="s">
        <v>2878</v>
      </c>
      <c r="E415" t="s">
        <v>106</v>
      </c>
      <c r="F415" s="86">
        <v>45195</v>
      </c>
      <c r="G415" s="77">
        <v>3027001.3330669999</v>
      </c>
      <c r="H415" s="77">
        <v>-0.43384899999999998</v>
      </c>
      <c r="I415" s="77">
        <v>-13.132614540000002</v>
      </c>
      <c r="J415" s="78">
        <f t="shared" si="6"/>
        <v>8.5594793320005577E-4</v>
      </c>
      <c r="K415" s="78">
        <f>I415/'סכום נכסי הקרן'!$C$42</f>
        <v>-9.5152392955569156E-6</v>
      </c>
    </row>
    <row r="416" spans="2:11">
      <c r="B416" s="79" t="s">
        <v>900</v>
      </c>
      <c r="C416" s="16"/>
      <c r="D416" s="16"/>
      <c r="G416" s="81"/>
      <c r="I416" s="81">
        <v>0</v>
      </c>
      <c r="J416" s="80">
        <f t="shared" si="6"/>
        <v>0</v>
      </c>
      <c r="K416" s="80">
        <f>I416/'סכום נכסי הקרן'!$C$42</f>
        <v>0</v>
      </c>
    </row>
    <row r="417" spans="2:11">
      <c r="B417" t="s">
        <v>210</v>
      </c>
      <c r="C417" t="s">
        <v>210</v>
      </c>
      <c r="D417" t="s">
        <v>210</v>
      </c>
      <c r="E417" t="s">
        <v>210</v>
      </c>
      <c r="G417" s="90">
        <v>0</v>
      </c>
      <c r="H417" s="90">
        <v>0</v>
      </c>
      <c r="I417" s="90">
        <v>0</v>
      </c>
      <c r="J417" s="89">
        <f t="shared" si="6"/>
        <v>0</v>
      </c>
      <c r="K417" s="89">
        <f>I417/'סכום נכסי הקרן'!$C$42</f>
        <v>0</v>
      </c>
    </row>
    <row r="418" spans="2:11">
      <c r="B418"/>
      <c r="C418"/>
      <c r="D418"/>
      <c r="E418"/>
      <c r="G418" s="77"/>
      <c r="H418" s="77"/>
      <c r="I418" s="77"/>
      <c r="J418" s="78"/>
      <c r="K418" s="78"/>
    </row>
    <row r="419" spans="2:11">
      <c r="B419"/>
      <c r="C419" s="16"/>
      <c r="D419" s="16"/>
    </row>
    <row r="420" spans="2:11">
      <c r="B420"/>
      <c r="C420" s="16"/>
      <c r="D420" s="16"/>
    </row>
    <row r="421" spans="2:11">
      <c r="B421" s="100" t="s">
        <v>3594</v>
      </c>
      <c r="C421" s="16"/>
      <c r="D421" s="16"/>
    </row>
    <row r="422" spans="2:11">
      <c r="B422" s="100" t="s">
        <v>3595</v>
      </c>
      <c r="C422" s="16"/>
      <c r="D422" s="16"/>
    </row>
    <row r="423" spans="2:11">
      <c r="B423" s="100" t="s">
        <v>310</v>
      </c>
      <c r="C423" s="16"/>
      <c r="D423" s="16"/>
    </row>
    <row r="424" spans="2:11">
      <c r="B424" s="100" t="s">
        <v>311</v>
      </c>
      <c r="C424" s="16"/>
      <c r="D424" s="16"/>
    </row>
    <row r="425" spans="2:11">
      <c r="C425" s="16"/>
      <c r="D425" s="16"/>
    </row>
    <row r="426" spans="2:11">
      <c r="C426" s="16"/>
      <c r="D426" s="16"/>
    </row>
    <row r="427" spans="2:11">
      <c r="C427" s="16"/>
      <c r="D427" s="16"/>
    </row>
    <row r="428" spans="2:11">
      <c r="C428" s="16"/>
      <c r="D428" s="16"/>
    </row>
    <row r="429" spans="2:11">
      <c r="C429" s="16"/>
      <c r="D429" s="16"/>
    </row>
    <row r="430" spans="2:11">
      <c r="C430" s="16"/>
      <c r="D430" s="16"/>
    </row>
    <row r="431" spans="2:11">
      <c r="C431" s="16"/>
      <c r="D431" s="16"/>
    </row>
    <row r="432" spans="2:11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</sheetData>
  <mergeCells count="2">
    <mergeCell ref="B6:K6"/>
    <mergeCell ref="B7:K7"/>
  </mergeCells>
  <dataValidations count="1">
    <dataValidation allowBlank="1" showInputMessage="1" showErrorMessage="1" sqref="C1:C4 A5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2"/>
  <sheetViews>
    <sheetView rightToLeft="1" topLeftCell="C8" workbookViewId="0">
      <selection activeCell="H11" sqref="H11:Q11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 s="1" customFormat="1">
      <c r="B1" s="2" t="s">
        <v>0</v>
      </c>
      <c r="C1" s="82">
        <v>45197</v>
      </c>
    </row>
    <row r="2" spans="2:78" s="1" customFormat="1">
      <c r="B2" s="2" t="s">
        <v>1</v>
      </c>
      <c r="C2" s="12" t="s">
        <v>2662</v>
      </c>
    </row>
    <row r="3" spans="2:78" s="1" customFormat="1">
      <c r="B3" s="2" t="s">
        <v>2</v>
      </c>
      <c r="C3" s="26" t="s">
        <v>2663</v>
      </c>
    </row>
    <row r="4" spans="2:78" s="1" customFormat="1">
      <c r="B4" s="2" t="s">
        <v>3</v>
      </c>
      <c r="C4" s="83" t="s">
        <v>196</v>
      </c>
    </row>
    <row r="6" spans="2:78" ht="26.25" customHeight="1">
      <c r="B6" s="115" t="s">
        <v>136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7"/>
    </row>
    <row r="7" spans="2:78" ht="26.25" customHeight="1">
      <c r="B7" s="115" t="s">
        <v>144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186</v>
      </c>
      <c r="M8" s="28" t="s">
        <v>187</v>
      </c>
      <c r="N8" s="28" t="s">
        <v>5</v>
      </c>
      <c r="O8" s="28" t="s">
        <v>73</v>
      </c>
      <c r="P8" s="28" t="s">
        <v>57</v>
      </c>
      <c r="Q8" s="36" t="s">
        <v>182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183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1990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210</v>
      </c>
      <c r="C14" t="s">
        <v>210</v>
      </c>
      <c r="D14" s="16"/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1991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210</v>
      </c>
      <c r="C16" t="s">
        <v>210</v>
      </c>
      <c r="D16" s="16"/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1992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1993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210</v>
      </c>
      <c r="C19" t="s">
        <v>210</v>
      </c>
      <c r="D19" s="16"/>
      <c r="E19" t="s">
        <v>210</v>
      </c>
      <c r="H19" s="77">
        <v>0</v>
      </c>
      <c r="I19" t="s">
        <v>210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1994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210</v>
      </c>
      <c r="C21" t="s">
        <v>210</v>
      </c>
      <c r="D21" s="16"/>
      <c r="E21" t="s">
        <v>210</v>
      </c>
      <c r="H21" s="77">
        <v>0</v>
      </c>
      <c r="I21" t="s">
        <v>210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1995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210</v>
      </c>
      <c r="C23" t="s">
        <v>210</v>
      </c>
      <c r="D23" s="16"/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1996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210</v>
      </c>
      <c r="C25" t="s">
        <v>210</v>
      </c>
      <c r="D25" s="16"/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225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1990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210</v>
      </c>
      <c r="C28" t="s">
        <v>210</v>
      </c>
      <c r="D28" s="16"/>
      <c r="E28" t="s">
        <v>210</v>
      </c>
      <c r="H28" s="77">
        <v>0</v>
      </c>
      <c r="I28" t="s">
        <v>210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1991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210</v>
      </c>
      <c r="C30" t="s">
        <v>210</v>
      </c>
      <c r="D30" s="16"/>
      <c r="E30" t="s">
        <v>210</v>
      </c>
      <c r="H30" s="77">
        <v>0</v>
      </c>
      <c r="I30" t="s">
        <v>210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1992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1993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210</v>
      </c>
      <c r="C33" t="s">
        <v>210</v>
      </c>
      <c r="D33" s="16"/>
      <c r="E33" t="s">
        <v>210</v>
      </c>
      <c r="H33" s="77">
        <v>0</v>
      </c>
      <c r="I33" t="s">
        <v>210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1994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210</v>
      </c>
      <c r="C35" t="s">
        <v>210</v>
      </c>
      <c r="D35" s="16"/>
      <c r="E35" t="s">
        <v>210</v>
      </c>
      <c r="H35" s="77">
        <v>0</v>
      </c>
      <c r="I35" t="s">
        <v>210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1995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210</v>
      </c>
      <c r="C37" t="s">
        <v>210</v>
      </c>
      <c r="D37" s="16"/>
      <c r="E37" t="s">
        <v>210</v>
      </c>
      <c r="H37" s="77">
        <v>0</v>
      </c>
      <c r="I37" t="s">
        <v>210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1996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210</v>
      </c>
      <c r="C39" t="s">
        <v>210</v>
      </c>
      <c r="D39" s="16"/>
      <c r="E39" t="s">
        <v>210</v>
      </c>
      <c r="H39" s="77">
        <v>0</v>
      </c>
      <c r="I39" t="s">
        <v>210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227</v>
      </c>
      <c r="D40" s="16"/>
    </row>
    <row r="41" spans="2:17">
      <c r="B41" t="s">
        <v>309</v>
      </c>
      <c r="D41" s="16"/>
    </row>
    <row r="42" spans="2:17">
      <c r="B42" t="s">
        <v>310</v>
      </c>
      <c r="D42" s="16"/>
    </row>
    <row r="43" spans="2:17">
      <c r="B43" t="s">
        <v>311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</sheetData>
  <mergeCells count="2">
    <mergeCell ref="B6:Q6"/>
    <mergeCell ref="B7:Q7"/>
  </mergeCells>
  <dataValidations count="1">
    <dataValidation allowBlank="1" showInputMessage="1" showErrorMessage="1" sqref="C1:C4 A5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19"/>
  <sheetViews>
    <sheetView rightToLeft="1" topLeftCell="A362" workbookViewId="0">
      <selection activeCell="H157" activeCellId="1" sqref="H155 H157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12.28515625" style="16" customWidth="1"/>
    <col min="20" max="20" width="2.7109375" style="16" customWidth="1"/>
    <col min="21" max="22" width="2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 s="1" customFormat="1">
      <c r="B1" s="2" t="s">
        <v>0</v>
      </c>
      <c r="C1" s="82">
        <v>45197</v>
      </c>
    </row>
    <row r="2" spans="2:60" s="1" customFormat="1">
      <c r="B2" s="2" t="s">
        <v>1</v>
      </c>
      <c r="C2" s="12" t="s">
        <v>2662</v>
      </c>
    </row>
    <row r="3" spans="2:60" s="1" customFormat="1">
      <c r="B3" s="2" t="s">
        <v>2</v>
      </c>
      <c r="C3" s="26" t="s">
        <v>2663</v>
      </c>
    </row>
    <row r="4" spans="2:60" s="1" customFormat="1">
      <c r="B4" s="2" t="s">
        <v>3</v>
      </c>
      <c r="C4" s="83" t="s">
        <v>196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15" t="s">
        <v>145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7"/>
    </row>
    <row r="8" spans="2:60" s="19" customFormat="1" ht="63">
      <c r="B8" s="4" t="s">
        <v>96</v>
      </c>
      <c r="C8" s="28" t="s">
        <v>146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195</v>
      </c>
      <c r="K8" s="28" t="s">
        <v>53</v>
      </c>
      <c r="L8" s="18" t="s">
        <v>147</v>
      </c>
      <c r="M8" s="29" t="s">
        <v>55</v>
      </c>
      <c r="N8" s="28" t="s">
        <v>186</v>
      </c>
      <c r="O8" s="28" t="s">
        <v>187</v>
      </c>
      <c r="P8" s="28" t="s">
        <v>5</v>
      </c>
      <c r="Q8" s="28" t="s">
        <v>57</v>
      </c>
      <c r="R8" s="36" t="s">
        <v>182</v>
      </c>
      <c r="S8" s="16"/>
      <c r="T8" s="16"/>
      <c r="U8" s="16"/>
      <c r="V8" s="16"/>
      <c r="BG8" s="19" t="s">
        <v>148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183</v>
      </c>
      <c r="O9" s="21"/>
      <c r="P9" s="21" t="s">
        <v>184</v>
      </c>
      <c r="Q9" s="31" t="s">
        <v>7</v>
      </c>
      <c r="R9" s="45" t="s">
        <v>7</v>
      </c>
      <c r="S9" s="16"/>
      <c r="T9" s="16"/>
      <c r="U9" s="16"/>
      <c r="V9" s="16"/>
      <c r="BG9" s="19" t="s">
        <v>149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150</v>
      </c>
      <c r="BH10" s="23" t="s">
        <v>110</v>
      </c>
    </row>
    <row r="11" spans="2:60" s="23" customFormat="1" ht="18" customHeight="1">
      <c r="B11" s="24" t="s">
        <v>151</v>
      </c>
      <c r="C11" s="18"/>
      <c r="D11" s="18"/>
      <c r="E11" s="18"/>
      <c r="F11" s="18"/>
      <c r="G11" s="18"/>
      <c r="H11" s="18"/>
      <c r="I11" s="75">
        <v>4.07</v>
      </c>
      <c r="J11" s="18"/>
      <c r="K11" s="18"/>
      <c r="L11" s="18"/>
      <c r="M11" s="76">
        <v>6.1100000000000002E-2</v>
      </c>
      <c r="N11" s="75">
        <v>99779353.049999997</v>
      </c>
      <c r="O11" s="7"/>
      <c r="P11" s="75">
        <v>138024.08463123659</v>
      </c>
      <c r="Q11" s="76">
        <v>1</v>
      </c>
      <c r="R11" s="76">
        <v>0.1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5.12</v>
      </c>
      <c r="M12" s="80">
        <v>5.4300000000000001E-2</v>
      </c>
      <c r="N12" s="81">
        <v>80303750.560000002</v>
      </c>
      <c r="P12" s="81">
        <v>88069.462152469117</v>
      </c>
      <c r="Q12" s="80">
        <v>0.6381</v>
      </c>
      <c r="R12" s="80">
        <v>6.3799999999999996E-2</v>
      </c>
    </row>
    <row r="13" spans="2:60">
      <c r="B13" s="79" t="s">
        <v>2597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210</v>
      </c>
      <c r="D14" s="91">
        <v>0</v>
      </c>
      <c r="F14" t="s">
        <v>210</v>
      </c>
      <c r="I14" s="77">
        <v>0</v>
      </c>
      <c r="J14" t="s">
        <v>210</v>
      </c>
      <c r="K14" t="s">
        <v>210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2598</v>
      </c>
      <c r="I15" s="81">
        <v>7.04</v>
      </c>
      <c r="M15" s="80">
        <v>4.7199999999999999E-2</v>
      </c>
      <c r="N15" s="81">
        <v>15454689.949999999</v>
      </c>
      <c r="P15" s="81">
        <v>16109.279615981597</v>
      </c>
      <c r="Q15" s="80">
        <v>0.1167</v>
      </c>
      <c r="R15" s="80">
        <v>1.17E-2</v>
      </c>
    </row>
    <row r="16" spans="2:60">
      <c r="B16" t="s">
        <v>3597</v>
      </c>
      <c r="C16" t="s">
        <v>2599</v>
      </c>
      <c r="D16" s="91">
        <v>9676</v>
      </c>
      <c r="E16"/>
      <c r="F16" t="s">
        <v>3683</v>
      </c>
      <c r="G16" s="86">
        <v>45107</v>
      </c>
      <c r="H16" t="s">
        <v>211</v>
      </c>
      <c r="I16" s="77">
        <v>8.82</v>
      </c>
      <c r="J16" t="s">
        <v>123</v>
      </c>
      <c r="K16" t="s">
        <v>102</v>
      </c>
      <c r="L16" s="78">
        <v>7.1300000000000002E-2</v>
      </c>
      <c r="M16" s="78">
        <v>7.1400000000000005E-2</v>
      </c>
      <c r="N16" s="77">
        <v>704570.7</v>
      </c>
      <c r="O16" s="77">
        <v>105.7</v>
      </c>
      <c r="P16" s="77">
        <v>744.73122990000002</v>
      </c>
      <c r="Q16" s="78">
        <v>5.4000000000000003E-3</v>
      </c>
      <c r="R16" s="78">
        <v>5.0000000000000001E-4</v>
      </c>
      <c r="W16" s="92"/>
    </row>
    <row r="17" spans="2:23">
      <c r="B17" t="s">
        <v>3597</v>
      </c>
      <c r="C17" t="s">
        <v>2599</v>
      </c>
      <c r="D17" s="91">
        <v>9677</v>
      </c>
      <c r="E17"/>
      <c r="F17" t="s">
        <v>3683</v>
      </c>
      <c r="G17" s="86">
        <v>45107</v>
      </c>
      <c r="H17" t="s">
        <v>211</v>
      </c>
      <c r="I17" s="77">
        <v>8.33</v>
      </c>
      <c r="J17" t="s">
        <v>123</v>
      </c>
      <c r="K17" t="s">
        <v>102</v>
      </c>
      <c r="L17" s="78">
        <v>7.2999999999999995E-2</v>
      </c>
      <c r="M17" s="78">
        <v>7.3200000000000001E-2</v>
      </c>
      <c r="N17" s="77">
        <v>53079.13</v>
      </c>
      <c r="O17" s="77">
        <v>99.78</v>
      </c>
      <c r="P17" s="77">
        <v>52.962355914</v>
      </c>
      <c r="Q17" s="78">
        <v>4.0000000000000002E-4</v>
      </c>
      <c r="R17" s="78">
        <v>0</v>
      </c>
      <c r="W17" s="92"/>
    </row>
    <row r="18" spans="2:23">
      <c r="B18" t="s">
        <v>3597</v>
      </c>
      <c r="C18" t="s">
        <v>2599</v>
      </c>
      <c r="D18" s="91">
        <v>9678</v>
      </c>
      <c r="E18"/>
      <c r="F18" t="s">
        <v>3683</v>
      </c>
      <c r="G18" s="86">
        <v>45107</v>
      </c>
      <c r="H18" t="s">
        <v>211</v>
      </c>
      <c r="I18" s="77">
        <v>8.9600000000000009</v>
      </c>
      <c r="J18" t="s">
        <v>123</v>
      </c>
      <c r="K18" t="s">
        <v>102</v>
      </c>
      <c r="L18" s="78">
        <v>7.1499999999999994E-2</v>
      </c>
      <c r="M18" s="78">
        <v>7.1400000000000005E-2</v>
      </c>
      <c r="N18" s="77">
        <v>926715.1</v>
      </c>
      <c r="O18" s="77">
        <v>105.86</v>
      </c>
      <c r="P18" s="77">
        <v>981.02060486000005</v>
      </c>
      <c r="Q18" s="78">
        <v>7.1000000000000004E-3</v>
      </c>
      <c r="R18" s="78">
        <v>6.9999999999999999E-4</v>
      </c>
      <c r="W18" s="92"/>
    </row>
    <row r="19" spans="2:23">
      <c r="B19" t="s">
        <v>3597</v>
      </c>
      <c r="C19" t="s">
        <v>2599</v>
      </c>
      <c r="D19" s="91">
        <v>9675</v>
      </c>
      <c r="E19"/>
      <c r="F19" t="s">
        <v>3683</v>
      </c>
      <c r="G19" s="86">
        <v>45107</v>
      </c>
      <c r="H19" t="s">
        <v>211</v>
      </c>
      <c r="I19" s="77">
        <v>7.55</v>
      </c>
      <c r="J19" t="s">
        <v>123</v>
      </c>
      <c r="K19" t="s">
        <v>102</v>
      </c>
      <c r="L19" s="78">
        <v>6.5199999999999994E-2</v>
      </c>
      <c r="M19" s="78">
        <v>6.5199999999999994E-2</v>
      </c>
      <c r="N19" s="77">
        <v>424330.93</v>
      </c>
      <c r="O19" s="77">
        <v>84.21</v>
      </c>
      <c r="P19" s="77">
        <v>357.32907615300002</v>
      </c>
      <c r="Q19" s="78">
        <v>2.5999999999999999E-3</v>
      </c>
      <c r="R19" s="78">
        <v>2.9999999999999997E-4</v>
      </c>
      <c r="W19" s="92"/>
    </row>
    <row r="20" spans="2:23">
      <c r="B20" t="s">
        <v>3597</v>
      </c>
      <c r="C20" t="s">
        <v>2599</v>
      </c>
      <c r="D20" s="91">
        <v>9672</v>
      </c>
      <c r="E20"/>
      <c r="F20" t="s">
        <v>3683</v>
      </c>
      <c r="G20" s="86">
        <v>45107</v>
      </c>
      <c r="H20" t="s">
        <v>211</v>
      </c>
      <c r="I20" s="77">
        <v>11.19</v>
      </c>
      <c r="J20" t="s">
        <v>123</v>
      </c>
      <c r="K20" t="s">
        <v>102</v>
      </c>
      <c r="L20" s="78">
        <v>3.5499999999999997E-2</v>
      </c>
      <c r="M20" s="78">
        <v>3.5499999999999997E-2</v>
      </c>
      <c r="N20" s="77">
        <v>26684.68</v>
      </c>
      <c r="O20" s="77">
        <v>140.37</v>
      </c>
      <c r="P20" s="77">
        <v>37.457285315999997</v>
      </c>
      <c r="Q20" s="78">
        <v>2.9999999999999997E-4</v>
      </c>
      <c r="R20" s="78">
        <v>0</v>
      </c>
      <c r="W20" s="92"/>
    </row>
    <row r="21" spans="2:23">
      <c r="B21" t="s">
        <v>3597</v>
      </c>
      <c r="C21" t="s">
        <v>2599</v>
      </c>
      <c r="D21" s="91">
        <v>9673</v>
      </c>
      <c r="E21"/>
      <c r="F21" t="s">
        <v>3683</v>
      </c>
      <c r="G21" s="86">
        <v>45107</v>
      </c>
      <c r="H21" t="s">
        <v>211</v>
      </c>
      <c r="I21" s="77">
        <v>10.39</v>
      </c>
      <c r="J21" t="s">
        <v>123</v>
      </c>
      <c r="K21" t="s">
        <v>102</v>
      </c>
      <c r="L21" s="78">
        <v>3.3300000000000003E-2</v>
      </c>
      <c r="M21" s="78">
        <v>3.3399999999999999E-2</v>
      </c>
      <c r="N21" s="77">
        <v>135141.21</v>
      </c>
      <c r="O21" s="77">
        <v>138.09</v>
      </c>
      <c r="P21" s="77">
        <v>186.61649688899999</v>
      </c>
      <c r="Q21" s="78">
        <v>1.4E-3</v>
      </c>
      <c r="R21" s="78">
        <v>1E-4</v>
      </c>
      <c r="W21" s="92"/>
    </row>
    <row r="22" spans="2:23">
      <c r="B22" t="s">
        <v>3597</v>
      </c>
      <c r="C22" t="s">
        <v>2599</v>
      </c>
      <c r="D22" s="91">
        <v>9674</v>
      </c>
      <c r="E22"/>
      <c r="F22" t="s">
        <v>3683</v>
      </c>
      <c r="G22" s="86">
        <v>45107</v>
      </c>
      <c r="H22" t="s">
        <v>211</v>
      </c>
      <c r="I22" s="77">
        <v>10.55</v>
      </c>
      <c r="J22" t="s">
        <v>123</v>
      </c>
      <c r="K22" t="s">
        <v>102</v>
      </c>
      <c r="L22" s="78">
        <v>3.4799999999999998E-2</v>
      </c>
      <c r="M22" s="78">
        <v>3.49E-2</v>
      </c>
      <c r="N22" s="77">
        <v>104822.22</v>
      </c>
      <c r="O22" s="77">
        <v>127.12</v>
      </c>
      <c r="P22" s="77">
        <v>133.25000606399999</v>
      </c>
      <c r="Q22" s="78">
        <v>1E-3</v>
      </c>
      <c r="R22" s="78">
        <v>1E-4</v>
      </c>
      <c r="W22" s="92"/>
    </row>
    <row r="23" spans="2:23">
      <c r="B23" t="s">
        <v>3597</v>
      </c>
      <c r="C23" t="s">
        <v>2599</v>
      </c>
      <c r="D23" s="91">
        <v>9671</v>
      </c>
      <c r="E23"/>
      <c r="F23" t="s">
        <v>3683</v>
      </c>
      <c r="G23" s="86">
        <v>45107</v>
      </c>
      <c r="H23" t="s">
        <v>211</v>
      </c>
      <c r="I23" s="77">
        <v>10.24</v>
      </c>
      <c r="J23" t="s">
        <v>123</v>
      </c>
      <c r="K23" t="s">
        <v>102</v>
      </c>
      <c r="L23" s="78">
        <v>3.0200000000000001E-2</v>
      </c>
      <c r="M23" s="78">
        <v>3.0200000000000001E-2</v>
      </c>
      <c r="N23" s="77">
        <v>406912.32</v>
      </c>
      <c r="O23" s="77">
        <v>107.53</v>
      </c>
      <c r="P23" s="77">
        <v>437.55281769599998</v>
      </c>
      <c r="Q23" s="78">
        <v>3.2000000000000002E-3</v>
      </c>
      <c r="R23" s="78">
        <v>2.9999999999999997E-4</v>
      </c>
      <c r="W23" s="92"/>
    </row>
    <row r="24" spans="2:23">
      <c r="B24" t="s">
        <v>3598</v>
      </c>
      <c r="C24" t="s">
        <v>2599</v>
      </c>
      <c r="D24" s="91">
        <v>483891</v>
      </c>
      <c r="E24"/>
      <c r="F24" t="s">
        <v>3683</v>
      </c>
      <c r="G24" s="86"/>
      <c r="H24" t="s">
        <v>211</v>
      </c>
      <c r="I24" s="77">
        <v>0.01</v>
      </c>
      <c r="J24" t="s">
        <v>123</v>
      </c>
      <c r="K24" t="s">
        <v>102</v>
      </c>
      <c r="L24" s="78">
        <v>0</v>
      </c>
      <c r="M24" s="78">
        <v>1E-4</v>
      </c>
      <c r="N24" s="77">
        <v>-26.53</v>
      </c>
      <c r="O24" s="77">
        <v>2687.36</v>
      </c>
      <c r="P24" s="77">
        <v>-0.71295660800000005</v>
      </c>
      <c r="Q24" s="78">
        <v>0</v>
      </c>
      <c r="R24" s="78">
        <v>0</v>
      </c>
    </row>
    <row r="25" spans="2:23">
      <c r="B25" t="s">
        <v>3598</v>
      </c>
      <c r="C25" t="s">
        <v>2599</v>
      </c>
      <c r="D25" s="91">
        <v>483894</v>
      </c>
      <c r="E25"/>
      <c r="F25" t="s">
        <v>3683</v>
      </c>
      <c r="G25" s="86"/>
      <c r="H25" t="s">
        <v>211</v>
      </c>
      <c r="I25" s="77">
        <v>0.01</v>
      </c>
      <c r="J25" t="s">
        <v>123</v>
      </c>
      <c r="K25" t="s">
        <v>102</v>
      </c>
      <c r="L25" s="78">
        <v>0</v>
      </c>
      <c r="M25" s="78">
        <v>1E-4</v>
      </c>
      <c r="N25" s="77">
        <v>-81.03</v>
      </c>
      <c r="O25" s="77">
        <v>3298.88</v>
      </c>
      <c r="P25" s="77">
        <v>-2.6730824640000002</v>
      </c>
      <c r="Q25" s="78">
        <v>0</v>
      </c>
      <c r="R25" s="78">
        <v>0</v>
      </c>
    </row>
    <row r="26" spans="2:23">
      <c r="B26" t="s">
        <v>3598</v>
      </c>
      <c r="C26" t="s">
        <v>2599</v>
      </c>
      <c r="D26" s="91">
        <v>483898</v>
      </c>
      <c r="E26"/>
      <c r="F26" t="s">
        <v>3683</v>
      </c>
      <c r="G26" s="86"/>
      <c r="H26" t="s">
        <v>211</v>
      </c>
      <c r="I26" s="77">
        <v>0.01</v>
      </c>
      <c r="J26" t="s">
        <v>123</v>
      </c>
      <c r="K26" t="s">
        <v>102</v>
      </c>
      <c r="L26" s="78">
        <v>0</v>
      </c>
      <c r="M26" s="78">
        <v>1E-4</v>
      </c>
      <c r="N26" s="77">
        <v>-95.57</v>
      </c>
      <c r="O26" s="77">
        <v>2145.1999999999998</v>
      </c>
      <c r="P26" s="77">
        <v>-2.0501676400000002</v>
      </c>
      <c r="Q26" s="78">
        <v>0</v>
      </c>
      <c r="R26" s="78">
        <v>0</v>
      </c>
    </row>
    <row r="27" spans="2:23">
      <c r="B27" t="s">
        <v>3598</v>
      </c>
      <c r="C27" t="s">
        <v>2599</v>
      </c>
      <c r="D27" s="91">
        <v>524863</v>
      </c>
      <c r="E27"/>
      <c r="F27" t="s">
        <v>3683</v>
      </c>
      <c r="G27" s="86"/>
      <c r="H27" t="s">
        <v>211</v>
      </c>
      <c r="I27" s="77">
        <v>0.01</v>
      </c>
      <c r="J27" t="s">
        <v>123</v>
      </c>
      <c r="K27" t="s">
        <v>102</v>
      </c>
      <c r="L27" s="78">
        <v>0</v>
      </c>
      <c r="M27" s="78">
        <v>1E-4</v>
      </c>
      <c r="N27" s="77">
        <v>-34.57</v>
      </c>
      <c r="O27" s="77">
        <v>3115.79</v>
      </c>
      <c r="P27" s="77">
        <v>-1.077128603</v>
      </c>
      <c r="Q27" s="78">
        <v>0</v>
      </c>
      <c r="R27" s="78">
        <v>0</v>
      </c>
    </row>
    <row r="28" spans="2:23">
      <c r="B28" t="s">
        <v>3598</v>
      </c>
      <c r="C28" t="s">
        <v>2599</v>
      </c>
      <c r="D28" s="91">
        <v>524862</v>
      </c>
      <c r="E28"/>
      <c r="F28" t="s">
        <v>3683</v>
      </c>
      <c r="G28" s="86"/>
      <c r="H28" t="s">
        <v>211</v>
      </c>
      <c r="I28" s="77">
        <v>0.01</v>
      </c>
      <c r="J28" t="s">
        <v>123</v>
      </c>
      <c r="K28" t="s">
        <v>102</v>
      </c>
      <c r="L28" s="78">
        <v>0</v>
      </c>
      <c r="M28" s="78">
        <v>1E-4</v>
      </c>
      <c r="N28" s="77">
        <v>-129.83000000000001</v>
      </c>
      <c r="O28" s="77">
        <v>3350.52</v>
      </c>
      <c r="P28" s="77">
        <v>-4.3499801160000002</v>
      </c>
      <c r="Q28" s="78">
        <v>0</v>
      </c>
      <c r="R28" s="78">
        <v>0</v>
      </c>
    </row>
    <row r="29" spans="2:23">
      <c r="B29" t="s">
        <v>3598</v>
      </c>
      <c r="C29" t="s">
        <v>2599</v>
      </c>
      <c r="D29" s="91">
        <v>562252</v>
      </c>
      <c r="E29"/>
      <c r="F29" t="s">
        <v>3683</v>
      </c>
      <c r="G29" s="86"/>
      <c r="H29" t="s">
        <v>211</v>
      </c>
      <c r="I29" s="77">
        <v>0.01</v>
      </c>
      <c r="J29" t="s">
        <v>123</v>
      </c>
      <c r="K29" t="s">
        <v>102</v>
      </c>
      <c r="L29" s="78">
        <v>0</v>
      </c>
      <c r="M29" s="78">
        <v>1E-4</v>
      </c>
      <c r="N29" s="77">
        <v>-7.22</v>
      </c>
      <c r="O29" s="77">
        <v>21886.092097000001</v>
      </c>
      <c r="P29" s="77">
        <v>-1.5801758494033999</v>
      </c>
      <c r="Q29" s="78">
        <v>0</v>
      </c>
      <c r="R29" s="78">
        <v>0</v>
      </c>
    </row>
    <row r="30" spans="2:23">
      <c r="B30" t="s">
        <v>3598</v>
      </c>
      <c r="C30" t="s">
        <v>2599</v>
      </c>
      <c r="D30" s="91">
        <v>483893</v>
      </c>
      <c r="E30"/>
      <c r="F30" t="s">
        <v>3683</v>
      </c>
      <c r="G30" s="86"/>
      <c r="H30" t="s">
        <v>211</v>
      </c>
      <c r="I30" s="77">
        <v>0.01</v>
      </c>
      <c r="J30" t="s">
        <v>123</v>
      </c>
      <c r="K30" t="s">
        <v>102</v>
      </c>
      <c r="L30" s="78">
        <v>0</v>
      </c>
      <c r="M30" s="78">
        <v>1E-4</v>
      </c>
      <c r="N30" s="77">
        <v>-98.37</v>
      </c>
      <c r="O30" s="77">
        <v>1363.08</v>
      </c>
      <c r="P30" s="77">
        <v>-1.340861796</v>
      </c>
      <c r="Q30" s="78">
        <v>0</v>
      </c>
      <c r="R30" s="78">
        <v>0</v>
      </c>
    </row>
    <row r="31" spans="2:23">
      <c r="B31" t="s">
        <v>3598</v>
      </c>
      <c r="C31" t="s">
        <v>2599</v>
      </c>
      <c r="D31" s="91">
        <v>483897</v>
      </c>
      <c r="E31"/>
      <c r="F31" t="s">
        <v>3683</v>
      </c>
      <c r="G31" s="86"/>
      <c r="H31" t="s">
        <v>211</v>
      </c>
      <c r="I31" s="77">
        <v>0.01</v>
      </c>
      <c r="J31" t="s">
        <v>123</v>
      </c>
      <c r="K31" t="s">
        <v>102</v>
      </c>
      <c r="L31" s="78">
        <v>0</v>
      </c>
      <c r="M31" s="78">
        <v>1E-4</v>
      </c>
      <c r="N31" s="77">
        <v>-109.45</v>
      </c>
      <c r="O31" s="77">
        <v>967.71</v>
      </c>
      <c r="P31" s="77">
        <v>-1.059158595</v>
      </c>
      <c r="Q31" s="78">
        <v>0</v>
      </c>
      <c r="R31" s="78">
        <v>0</v>
      </c>
    </row>
    <row r="32" spans="2:23">
      <c r="B32" t="s">
        <v>3598</v>
      </c>
      <c r="C32" t="s">
        <v>2599</v>
      </c>
      <c r="D32" s="91">
        <v>524861</v>
      </c>
      <c r="E32"/>
      <c r="F32" t="s">
        <v>3683</v>
      </c>
      <c r="G32" s="86"/>
      <c r="H32" t="s">
        <v>211</v>
      </c>
      <c r="I32" s="77">
        <v>0.01</v>
      </c>
      <c r="J32" t="s">
        <v>123</v>
      </c>
      <c r="K32" t="s">
        <v>102</v>
      </c>
      <c r="L32" s="78">
        <v>0</v>
      </c>
      <c r="M32" s="78">
        <v>1E-4</v>
      </c>
      <c r="N32" s="77">
        <v>-69.09</v>
      </c>
      <c r="O32" s="77">
        <v>5561.05</v>
      </c>
      <c r="P32" s="77">
        <v>-3.8421294449999999</v>
      </c>
      <c r="Q32" s="78">
        <v>0</v>
      </c>
      <c r="R32" s="78">
        <v>0</v>
      </c>
    </row>
    <row r="33" spans="2:23">
      <c r="B33" t="s">
        <v>3598</v>
      </c>
      <c r="C33" t="s">
        <v>2599</v>
      </c>
      <c r="D33" s="91">
        <v>483892</v>
      </c>
      <c r="E33"/>
      <c r="F33" t="s">
        <v>3683</v>
      </c>
      <c r="G33" s="86"/>
      <c r="H33" t="s">
        <v>211</v>
      </c>
      <c r="I33" s="77">
        <v>0.01</v>
      </c>
      <c r="J33" t="s">
        <v>123</v>
      </c>
      <c r="K33" t="s">
        <v>102</v>
      </c>
      <c r="L33" s="78">
        <v>0</v>
      </c>
      <c r="M33" s="78">
        <v>1E-4</v>
      </c>
      <c r="N33" s="77">
        <v>-42.81</v>
      </c>
      <c r="O33" s="77">
        <v>2775.85</v>
      </c>
      <c r="P33" s="77">
        <v>-1.188341385</v>
      </c>
      <c r="Q33" s="78">
        <v>0</v>
      </c>
      <c r="R33" s="78">
        <v>0</v>
      </c>
    </row>
    <row r="34" spans="2:23">
      <c r="B34" t="s">
        <v>3598</v>
      </c>
      <c r="C34" t="s">
        <v>2599</v>
      </c>
      <c r="D34" s="91">
        <v>483896</v>
      </c>
      <c r="E34"/>
      <c r="F34" t="s">
        <v>3683</v>
      </c>
      <c r="G34" s="86"/>
      <c r="H34" t="s">
        <v>211</v>
      </c>
      <c r="I34" s="77">
        <v>0.01</v>
      </c>
      <c r="J34" t="s">
        <v>123</v>
      </c>
      <c r="K34" t="s">
        <v>102</v>
      </c>
      <c r="L34" s="78">
        <v>0</v>
      </c>
      <c r="M34" s="78">
        <v>1E-4</v>
      </c>
      <c r="N34" s="77">
        <v>-55.88</v>
      </c>
      <c r="O34" s="77">
        <v>1270.96</v>
      </c>
      <c r="P34" s="77">
        <v>-0.71021244800000005</v>
      </c>
      <c r="Q34" s="78">
        <v>0</v>
      </c>
      <c r="R34" s="78">
        <v>0</v>
      </c>
    </row>
    <row r="35" spans="2:23">
      <c r="B35" t="s">
        <v>3598</v>
      </c>
      <c r="C35" t="s">
        <v>2599</v>
      </c>
      <c r="D35" s="91">
        <v>524860</v>
      </c>
      <c r="E35"/>
      <c r="F35" t="s">
        <v>3683</v>
      </c>
      <c r="G35" s="86"/>
      <c r="H35" t="s">
        <v>211</v>
      </c>
      <c r="I35" s="77">
        <v>0.01</v>
      </c>
      <c r="J35" t="s">
        <v>123</v>
      </c>
      <c r="K35" t="s">
        <v>102</v>
      </c>
      <c r="L35" s="78">
        <v>0</v>
      </c>
      <c r="M35" s="78">
        <v>1E-4</v>
      </c>
      <c r="N35" s="77">
        <v>-69</v>
      </c>
      <c r="O35" s="77">
        <v>1572.05</v>
      </c>
      <c r="P35" s="77">
        <v>-1.0847145</v>
      </c>
      <c r="Q35" s="78">
        <v>0</v>
      </c>
      <c r="R35" s="78">
        <v>0</v>
      </c>
    </row>
    <row r="36" spans="2:23">
      <c r="B36" t="s">
        <v>3598</v>
      </c>
      <c r="C36" t="s">
        <v>2599</v>
      </c>
      <c r="D36" s="91">
        <v>562249</v>
      </c>
      <c r="E36"/>
      <c r="F36" t="s">
        <v>3683</v>
      </c>
      <c r="G36" s="86"/>
      <c r="H36" t="s">
        <v>211</v>
      </c>
      <c r="I36" s="77">
        <v>0.01</v>
      </c>
      <c r="J36" t="s">
        <v>123</v>
      </c>
      <c r="K36" t="s">
        <v>102</v>
      </c>
      <c r="L36" s="78">
        <v>0</v>
      </c>
      <c r="M36" s="78">
        <v>1E-4</v>
      </c>
      <c r="N36" s="77">
        <v>-6.06</v>
      </c>
      <c r="O36" s="77">
        <v>6357.1</v>
      </c>
      <c r="P36" s="77">
        <v>-0.38524026</v>
      </c>
      <c r="Q36" s="78">
        <v>0</v>
      </c>
      <c r="R36" s="78">
        <v>0</v>
      </c>
    </row>
    <row r="37" spans="2:23">
      <c r="B37" t="s">
        <v>3598</v>
      </c>
      <c r="C37" t="s">
        <v>2599</v>
      </c>
      <c r="D37" s="91">
        <v>562248</v>
      </c>
      <c r="E37"/>
      <c r="F37" t="s">
        <v>3683</v>
      </c>
      <c r="G37" s="86"/>
      <c r="H37" t="s">
        <v>211</v>
      </c>
      <c r="I37" s="77">
        <v>0.01</v>
      </c>
      <c r="J37" t="s">
        <v>123</v>
      </c>
      <c r="K37" t="s">
        <v>102</v>
      </c>
      <c r="L37" s="78">
        <v>0</v>
      </c>
      <c r="M37" s="78">
        <v>1E-4</v>
      </c>
      <c r="N37" s="77">
        <v>-3.34</v>
      </c>
      <c r="O37" s="77">
        <v>16567.48</v>
      </c>
      <c r="P37" s="77">
        <v>-0.55335383199999999</v>
      </c>
      <c r="Q37" s="78">
        <v>0</v>
      </c>
      <c r="R37" s="78">
        <v>0</v>
      </c>
    </row>
    <row r="38" spans="2:23">
      <c r="B38" t="s">
        <v>3598</v>
      </c>
      <c r="C38" t="s">
        <v>2599</v>
      </c>
      <c r="D38" s="91">
        <v>483895</v>
      </c>
      <c r="E38"/>
      <c r="F38" t="s">
        <v>3683</v>
      </c>
      <c r="G38" s="86"/>
      <c r="H38" t="s">
        <v>211</v>
      </c>
      <c r="I38" s="77">
        <v>0.01</v>
      </c>
      <c r="J38" t="s">
        <v>123</v>
      </c>
      <c r="K38" t="s">
        <v>102</v>
      </c>
      <c r="L38" s="78">
        <v>0</v>
      </c>
      <c r="M38" s="78">
        <v>1E-4</v>
      </c>
      <c r="N38" s="77">
        <v>-75.040000000000006</v>
      </c>
      <c r="O38" s="77">
        <v>618.20000000000005</v>
      </c>
      <c r="P38" s="77">
        <v>-0.46389728000000002</v>
      </c>
      <c r="Q38" s="78">
        <v>0</v>
      </c>
      <c r="R38" s="78">
        <v>0</v>
      </c>
    </row>
    <row r="39" spans="2:23">
      <c r="B39" t="s">
        <v>3598</v>
      </c>
      <c r="C39" t="s">
        <v>2599</v>
      </c>
      <c r="D39" s="91">
        <v>524859</v>
      </c>
      <c r="E39"/>
      <c r="F39" t="s">
        <v>3683</v>
      </c>
      <c r="G39" s="86"/>
      <c r="H39" t="s">
        <v>211</v>
      </c>
      <c r="I39" s="77">
        <v>0.01</v>
      </c>
      <c r="J39" t="s">
        <v>123</v>
      </c>
      <c r="K39" t="s">
        <v>102</v>
      </c>
      <c r="L39" s="78">
        <v>0</v>
      </c>
      <c r="M39" s="78">
        <v>1E-4</v>
      </c>
      <c r="N39" s="77">
        <v>-79.7</v>
      </c>
      <c r="O39" s="77">
        <v>1027.0999999999999</v>
      </c>
      <c r="P39" s="77">
        <v>-0.81859870000000001</v>
      </c>
      <c r="Q39" s="78">
        <v>0</v>
      </c>
      <c r="R39" s="78">
        <v>0</v>
      </c>
    </row>
    <row r="40" spans="2:23">
      <c r="B40" t="s">
        <v>3598</v>
      </c>
      <c r="C40" t="s">
        <v>2599</v>
      </c>
      <c r="D40" s="91">
        <v>562247</v>
      </c>
      <c r="E40"/>
      <c r="F40" t="s">
        <v>3683</v>
      </c>
      <c r="G40" s="86"/>
      <c r="H40" t="s">
        <v>211</v>
      </c>
      <c r="I40" s="77">
        <v>0.01</v>
      </c>
      <c r="J40" t="s">
        <v>123</v>
      </c>
      <c r="K40" t="s">
        <v>102</v>
      </c>
      <c r="L40" s="78">
        <v>0</v>
      </c>
      <c r="M40" s="78">
        <v>1E-4</v>
      </c>
      <c r="N40" s="77">
        <v>-6.44</v>
      </c>
      <c r="O40" s="77">
        <v>3170.36</v>
      </c>
      <c r="P40" s="77">
        <v>-0.20417118400000001</v>
      </c>
      <c r="Q40" s="78">
        <v>0</v>
      </c>
      <c r="R40" s="78">
        <v>0</v>
      </c>
    </row>
    <row r="41" spans="2:23">
      <c r="B41" t="s">
        <v>3598</v>
      </c>
      <c r="C41" t="s">
        <v>2599</v>
      </c>
      <c r="D41" s="91">
        <v>435946</v>
      </c>
      <c r="E41"/>
      <c r="F41" t="s">
        <v>3683</v>
      </c>
      <c r="G41" s="86">
        <v>42551</v>
      </c>
      <c r="H41" t="s">
        <v>211</v>
      </c>
      <c r="I41" s="77">
        <v>7.48</v>
      </c>
      <c r="J41" t="s">
        <v>123</v>
      </c>
      <c r="K41" t="s">
        <v>102</v>
      </c>
      <c r="L41" s="78">
        <v>5.2200000000000003E-2</v>
      </c>
      <c r="M41" s="78">
        <v>5.2699999999999997E-2</v>
      </c>
      <c r="N41" s="77">
        <v>1139856.8899999999</v>
      </c>
      <c r="O41" s="77">
        <v>99.05</v>
      </c>
      <c r="P41" s="77">
        <v>1129.0282495450001</v>
      </c>
      <c r="Q41" s="78">
        <v>8.2000000000000007E-3</v>
      </c>
      <c r="R41" s="78">
        <v>8.0000000000000004E-4</v>
      </c>
      <c r="W41" s="92"/>
    </row>
    <row r="42" spans="2:23">
      <c r="B42" t="s">
        <v>3598</v>
      </c>
      <c r="C42" t="s">
        <v>2599</v>
      </c>
      <c r="D42" s="91">
        <v>448548</v>
      </c>
      <c r="E42"/>
      <c r="F42" t="s">
        <v>3683</v>
      </c>
      <c r="G42" s="86">
        <v>42643</v>
      </c>
      <c r="H42" t="s">
        <v>211</v>
      </c>
      <c r="I42" s="77">
        <v>6.81</v>
      </c>
      <c r="J42" t="s">
        <v>123</v>
      </c>
      <c r="K42" t="s">
        <v>102</v>
      </c>
      <c r="L42" s="78">
        <v>5.0200000000000002E-2</v>
      </c>
      <c r="M42" s="78">
        <v>5.0700000000000002E-2</v>
      </c>
      <c r="N42" s="77">
        <v>1074396.79</v>
      </c>
      <c r="O42" s="77">
        <v>100.32</v>
      </c>
      <c r="P42" s="77">
        <v>1077.8348597280001</v>
      </c>
      <c r="Q42" s="78">
        <v>7.7999999999999996E-3</v>
      </c>
      <c r="R42" s="78">
        <v>8.0000000000000004E-4</v>
      </c>
      <c r="W42" s="92"/>
    </row>
    <row r="43" spans="2:23">
      <c r="B43" t="s">
        <v>3598</v>
      </c>
      <c r="C43" t="s">
        <v>2599</v>
      </c>
      <c r="D43" s="91">
        <v>435945</v>
      </c>
      <c r="E43"/>
      <c r="F43" t="s">
        <v>3683</v>
      </c>
      <c r="G43" s="86">
        <v>42551</v>
      </c>
      <c r="H43" t="s">
        <v>211</v>
      </c>
      <c r="I43" s="77">
        <v>5.47</v>
      </c>
      <c r="J43" t="s">
        <v>123</v>
      </c>
      <c r="K43" t="s">
        <v>102</v>
      </c>
      <c r="L43" s="78">
        <v>4.65E-2</v>
      </c>
      <c r="M43" s="78">
        <v>4.65E-2</v>
      </c>
      <c r="N43" s="77">
        <v>745414.02</v>
      </c>
      <c r="O43" s="77">
        <v>99.07</v>
      </c>
      <c r="P43" s="77">
        <v>738.481669614</v>
      </c>
      <c r="Q43" s="78">
        <v>5.4000000000000003E-3</v>
      </c>
      <c r="R43" s="78">
        <v>5.0000000000000001E-4</v>
      </c>
      <c r="W43" s="92"/>
    </row>
    <row r="44" spans="2:23">
      <c r="B44" t="s">
        <v>3598</v>
      </c>
      <c r="C44" t="s">
        <v>2599</v>
      </c>
      <c r="D44" s="91">
        <v>448547</v>
      </c>
      <c r="E44"/>
      <c r="F44" t="s">
        <v>3683</v>
      </c>
      <c r="G44" s="86">
        <v>42643</v>
      </c>
      <c r="H44" t="s">
        <v>211</v>
      </c>
      <c r="I44" s="77">
        <v>4.59</v>
      </c>
      <c r="J44" t="s">
        <v>123</v>
      </c>
      <c r="K44" t="s">
        <v>102</v>
      </c>
      <c r="L44" s="78">
        <v>4.6899999999999997E-2</v>
      </c>
      <c r="M44" s="78">
        <v>4.6899999999999997E-2</v>
      </c>
      <c r="N44" s="77">
        <v>833120.18</v>
      </c>
      <c r="O44" s="77">
        <v>96.82</v>
      </c>
      <c r="P44" s="77">
        <v>806.62695827599998</v>
      </c>
      <c r="Q44" s="78">
        <v>5.7999999999999996E-3</v>
      </c>
      <c r="R44" s="78">
        <v>5.9999999999999995E-4</v>
      </c>
      <c r="W44" s="92"/>
    </row>
    <row r="45" spans="2:23">
      <c r="B45" t="s">
        <v>3598</v>
      </c>
      <c r="C45" t="s">
        <v>2599</v>
      </c>
      <c r="D45" s="91">
        <v>496264</v>
      </c>
      <c r="E45"/>
      <c r="F45" t="s">
        <v>3683</v>
      </c>
      <c r="G45" s="86">
        <v>43100</v>
      </c>
      <c r="H45" t="s">
        <v>211</v>
      </c>
      <c r="I45" s="77">
        <v>7.55</v>
      </c>
      <c r="J45" t="s">
        <v>123</v>
      </c>
      <c r="K45" t="s">
        <v>102</v>
      </c>
      <c r="L45" s="78">
        <v>6.2300000000000001E-2</v>
      </c>
      <c r="M45" s="78">
        <v>6.2300000000000001E-2</v>
      </c>
      <c r="N45" s="77">
        <v>476366.23</v>
      </c>
      <c r="O45" s="77">
        <v>110.52</v>
      </c>
      <c r="P45" s="77">
        <v>526.47995739600003</v>
      </c>
      <c r="Q45" s="78">
        <v>3.8E-3</v>
      </c>
      <c r="R45" s="78">
        <v>4.0000000000000002E-4</v>
      </c>
      <c r="W45" s="92"/>
    </row>
    <row r="46" spans="2:23">
      <c r="B46" t="s">
        <v>3598</v>
      </c>
      <c r="C46" t="s">
        <v>2599</v>
      </c>
      <c r="D46" s="91">
        <v>496073</v>
      </c>
      <c r="E46"/>
      <c r="F46" t="s">
        <v>3683</v>
      </c>
      <c r="G46" s="86">
        <v>43100</v>
      </c>
      <c r="H46" t="s">
        <v>211</v>
      </c>
      <c r="I46" s="77">
        <v>8.2799999999999994</v>
      </c>
      <c r="J46" t="s">
        <v>123</v>
      </c>
      <c r="K46" t="s">
        <v>102</v>
      </c>
      <c r="L46" s="78">
        <v>3.8600000000000002E-2</v>
      </c>
      <c r="M46" s="78">
        <v>3.8600000000000002E-2</v>
      </c>
      <c r="N46" s="77">
        <v>476595.8</v>
      </c>
      <c r="O46" s="77">
        <v>117.33</v>
      </c>
      <c r="P46" s="77">
        <v>559.18985213999997</v>
      </c>
      <c r="Q46" s="78">
        <v>4.1000000000000003E-3</v>
      </c>
      <c r="R46" s="78">
        <v>4.0000000000000002E-4</v>
      </c>
      <c r="W46" s="92"/>
    </row>
    <row r="47" spans="2:23">
      <c r="B47" t="s">
        <v>3598</v>
      </c>
      <c r="C47" t="s">
        <v>2599</v>
      </c>
      <c r="D47" s="91">
        <v>496075</v>
      </c>
      <c r="E47"/>
      <c r="F47" t="s">
        <v>3683</v>
      </c>
      <c r="G47" s="86">
        <v>43100</v>
      </c>
      <c r="H47" t="s">
        <v>211</v>
      </c>
      <c r="I47" s="77">
        <v>7.99</v>
      </c>
      <c r="J47" t="s">
        <v>123</v>
      </c>
      <c r="K47" t="s">
        <v>102</v>
      </c>
      <c r="L47" s="78">
        <v>4.8800000000000003E-2</v>
      </c>
      <c r="M47" s="78">
        <v>4.9299999999999997E-2</v>
      </c>
      <c r="N47" s="77">
        <v>1791709.66</v>
      </c>
      <c r="O47" s="77">
        <v>101.73</v>
      </c>
      <c r="P47" s="77">
        <v>1822.706237118</v>
      </c>
      <c r="Q47" s="78">
        <v>1.32E-2</v>
      </c>
      <c r="R47" s="78">
        <v>1.2999999999999999E-3</v>
      </c>
      <c r="W47" s="92"/>
    </row>
    <row r="48" spans="2:23">
      <c r="B48" t="s">
        <v>3598</v>
      </c>
      <c r="C48" t="s">
        <v>2599</v>
      </c>
      <c r="D48" s="91">
        <v>496072</v>
      </c>
      <c r="E48"/>
      <c r="F48" t="s">
        <v>3683</v>
      </c>
      <c r="G48" s="86">
        <v>43100</v>
      </c>
      <c r="H48" t="s">
        <v>211</v>
      </c>
      <c r="I48" s="77">
        <v>7.36</v>
      </c>
      <c r="J48" t="s">
        <v>123</v>
      </c>
      <c r="K48" t="s">
        <v>102</v>
      </c>
      <c r="L48" s="78">
        <v>1.6299999999999999E-2</v>
      </c>
      <c r="M48" s="78">
        <v>1.6299999999999999E-2</v>
      </c>
      <c r="N48" s="77">
        <v>346482.02</v>
      </c>
      <c r="O48" s="77">
        <v>121</v>
      </c>
      <c r="P48" s="77">
        <v>419.24324419999999</v>
      </c>
      <c r="Q48" s="78">
        <v>3.0000000000000001E-3</v>
      </c>
      <c r="R48" s="78">
        <v>2.9999999999999997E-4</v>
      </c>
      <c r="W48" s="92"/>
    </row>
    <row r="49" spans="2:23">
      <c r="B49" t="s">
        <v>3598</v>
      </c>
      <c r="C49" t="s">
        <v>2599</v>
      </c>
      <c r="D49" s="91">
        <v>496263</v>
      </c>
      <c r="E49"/>
      <c r="F49" t="s">
        <v>3683</v>
      </c>
      <c r="G49" s="86">
        <v>43100</v>
      </c>
      <c r="H49" t="s">
        <v>211</v>
      </c>
      <c r="I49" s="77">
        <v>6.15</v>
      </c>
      <c r="J49" t="s">
        <v>123</v>
      </c>
      <c r="K49" t="s">
        <v>102</v>
      </c>
      <c r="L49" s="78">
        <v>4.53E-2</v>
      </c>
      <c r="M49" s="78">
        <v>4.53E-2</v>
      </c>
      <c r="N49" s="77">
        <v>2180728.0099999998</v>
      </c>
      <c r="O49" s="77">
        <v>96.05</v>
      </c>
      <c r="P49" s="77">
        <v>2094.5892536050001</v>
      </c>
      <c r="Q49" s="78">
        <v>1.52E-2</v>
      </c>
      <c r="R49" s="78">
        <v>1.5E-3</v>
      </c>
      <c r="W49" s="92"/>
    </row>
    <row r="50" spans="2:23">
      <c r="B50" t="s">
        <v>3598</v>
      </c>
      <c r="C50" t="s">
        <v>2599</v>
      </c>
      <c r="D50" s="91">
        <v>435944</v>
      </c>
      <c r="E50"/>
      <c r="F50" t="s">
        <v>3683</v>
      </c>
      <c r="G50" s="86">
        <v>42551</v>
      </c>
      <c r="H50" t="s">
        <v>211</v>
      </c>
      <c r="I50" s="77">
        <v>7.79</v>
      </c>
      <c r="J50" t="s">
        <v>123</v>
      </c>
      <c r="K50" t="s">
        <v>102</v>
      </c>
      <c r="L50" s="78">
        <v>4.1300000000000003E-2</v>
      </c>
      <c r="M50" s="78">
        <v>4.1200000000000001E-2</v>
      </c>
      <c r="N50" s="77">
        <v>500799.74</v>
      </c>
      <c r="O50" s="77">
        <v>111.47</v>
      </c>
      <c r="P50" s="77">
        <v>558.24147017799999</v>
      </c>
      <c r="Q50" s="78">
        <v>4.0000000000000001E-3</v>
      </c>
      <c r="R50" s="78">
        <v>4.0000000000000002E-4</v>
      </c>
      <c r="W50" s="92"/>
    </row>
    <row r="51" spans="2:23">
      <c r="B51" t="s">
        <v>3598</v>
      </c>
      <c r="C51" t="s">
        <v>2599</v>
      </c>
      <c r="D51" s="91">
        <v>448456</v>
      </c>
      <c r="E51"/>
      <c r="F51" t="s">
        <v>3683</v>
      </c>
      <c r="G51" s="86">
        <v>42643</v>
      </c>
      <c r="H51" t="s">
        <v>211</v>
      </c>
      <c r="I51" s="77">
        <v>7.22</v>
      </c>
      <c r="J51" t="s">
        <v>123</v>
      </c>
      <c r="K51" t="s">
        <v>102</v>
      </c>
      <c r="L51" s="78">
        <v>3.3300000000000003E-2</v>
      </c>
      <c r="M51" s="78">
        <v>3.3300000000000003E-2</v>
      </c>
      <c r="N51" s="77">
        <v>374409.94</v>
      </c>
      <c r="O51" s="77">
        <v>116.37</v>
      </c>
      <c r="P51" s="77">
        <v>435.700847178</v>
      </c>
      <c r="Q51" s="78">
        <v>3.2000000000000002E-3</v>
      </c>
      <c r="R51" s="78">
        <v>2.9999999999999997E-4</v>
      </c>
      <c r="W51" s="92"/>
    </row>
    <row r="52" spans="2:23">
      <c r="B52" t="s">
        <v>3598</v>
      </c>
      <c r="C52" t="s">
        <v>2599</v>
      </c>
      <c r="D52" s="91">
        <v>435943</v>
      </c>
      <c r="E52"/>
      <c r="F52" t="s">
        <v>3683</v>
      </c>
      <c r="G52" s="86">
        <v>42551</v>
      </c>
      <c r="H52" t="s">
        <v>211</v>
      </c>
      <c r="I52" s="77">
        <v>6.97</v>
      </c>
      <c r="J52" t="s">
        <v>123</v>
      </c>
      <c r="K52" t="s">
        <v>102</v>
      </c>
      <c r="L52" s="78">
        <v>2.24E-2</v>
      </c>
      <c r="M52" s="78">
        <v>2.24E-2</v>
      </c>
      <c r="N52" s="77">
        <v>334302.69</v>
      </c>
      <c r="O52" s="77">
        <v>115.72</v>
      </c>
      <c r="P52" s="77">
        <v>386.85507286799998</v>
      </c>
      <c r="Q52" s="78">
        <v>2.8E-3</v>
      </c>
      <c r="R52" s="78">
        <v>2.9999999999999997E-4</v>
      </c>
      <c r="W52" s="92"/>
    </row>
    <row r="53" spans="2:23">
      <c r="B53" t="s">
        <v>3598</v>
      </c>
      <c r="C53" t="s">
        <v>2599</v>
      </c>
      <c r="D53" s="91">
        <v>448455</v>
      </c>
      <c r="E53"/>
      <c r="F53" t="s">
        <v>3683</v>
      </c>
      <c r="G53" s="86">
        <v>42643</v>
      </c>
      <c r="H53" t="s">
        <v>211</v>
      </c>
      <c r="I53" s="77">
        <v>6.02</v>
      </c>
      <c r="J53" t="s">
        <v>123</v>
      </c>
      <c r="K53" t="s">
        <v>102</v>
      </c>
      <c r="L53" s="78">
        <v>2.0400000000000001E-2</v>
      </c>
      <c r="M53" s="78">
        <v>2.0400000000000001E-2</v>
      </c>
      <c r="N53" s="77">
        <v>252457.01</v>
      </c>
      <c r="O53" s="77">
        <v>116.02</v>
      </c>
      <c r="P53" s="77">
        <v>292.90062300199997</v>
      </c>
      <c r="Q53" s="78">
        <v>2.0999999999999999E-3</v>
      </c>
      <c r="R53" s="78">
        <v>2.0000000000000001E-4</v>
      </c>
      <c r="W53" s="92"/>
    </row>
    <row r="54" spans="2:23">
      <c r="B54" t="s">
        <v>3598</v>
      </c>
      <c r="C54" t="s">
        <v>2599</v>
      </c>
      <c r="D54" s="91">
        <v>542103</v>
      </c>
      <c r="E54"/>
      <c r="F54" t="s">
        <v>3683</v>
      </c>
      <c r="G54" s="86">
        <v>43555</v>
      </c>
      <c r="H54" t="s">
        <v>211</v>
      </c>
      <c r="I54" s="77">
        <v>3.45</v>
      </c>
      <c r="J54" t="s">
        <v>123</v>
      </c>
      <c r="K54" t="s">
        <v>102</v>
      </c>
      <c r="L54" s="78">
        <v>5.6500000000000002E-2</v>
      </c>
      <c r="M54" s="78">
        <v>5.6500000000000002E-2</v>
      </c>
      <c r="N54" s="77">
        <v>96563.09</v>
      </c>
      <c r="O54" s="77">
        <v>100.77</v>
      </c>
      <c r="P54" s="77">
        <v>97.306625792999995</v>
      </c>
      <c r="Q54" s="78">
        <v>6.9999999999999999E-4</v>
      </c>
      <c r="R54" s="78">
        <v>1E-4</v>
      </c>
      <c r="W54" s="92"/>
    </row>
    <row r="55" spans="2:23">
      <c r="B55" t="s">
        <v>3598</v>
      </c>
      <c r="C55" t="s">
        <v>2599</v>
      </c>
      <c r="D55" s="91">
        <v>542104</v>
      </c>
      <c r="E55"/>
      <c r="F55" t="s">
        <v>3683</v>
      </c>
      <c r="G55" s="86">
        <v>43555</v>
      </c>
      <c r="H55" t="s">
        <v>211</v>
      </c>
      <c r="I55" s="77">
        <v>5.16</v>
      </c>
      <c r="J55" t="s">
        <v>123</v>
      </c>
      <c r="K55" t="s">
        <v>102</v>
      </c>
      <c r="L55" s="78">
        <v>4.7100000000000003E-2</v>
      </c>
      <c r="M55" s="78">
        <v>4.7800000000000002E-2</v>
      </c>
      <c r="N55" s="77">
        <v>1144933.57</v>
      </c>
      <c r="O55" s="77">
        <v>101.63</v>
      </c>
      <c r="P55" s="77">
        <v>1163.5959871909999</v>
      </c>
      <c r="Q55" s="78">
        <v>8.3999999999999995E-3</v>
      </c>
      <c r="R55" s="78">
        <v>8.0000000000000004E-4</v>
      </c>
      <c r="W55" s="92"/>
    </row>
    <row r="56" spans="2:23">
      <c r="B56" t="s">
        <v>3598</v>
      </c>
      <c r="C56" t="s">
        <v>2599</v>
      </c>
      <c r="D56" s="91">
        <v>542102</v>
      </c>
      <c r="E56"/>
      <c r="F56" t="s">
        <v>3683</v>
      </c>
      <c r="G56" s="86">
        <v>43555</v>
      </c>
      <c r="H56" t="s">
        <v>211</v>
      </c>
      <c r="I56" s="77">
        <v>5.58</v>
      </c>
      <c r="J56" t="s">
        <v>123</v>
      </c>
      <c r="K56" t="s">
        <v>102</v>
      </c>
      <c r="L56" s="78">
        <v>2.47E-2</v>
      </c>
      <c r="M56" s="78">
        <v>2.47E-2</v>
      </c>
      <c r="N56" s="77">
        <v>101870.28</v>
      </c>
      <c r="O56" s="77">
        <v>131.55000000000001</v>
      </c>
      <c r="P56" s="77">
        <v>134.01035333999999</v>
      </c>
      <c r="Q56" s="78">
        <v>1E-3</v>
      </c>
      <c r="R56" s="78">
        <v>1E-4</v>
      </c>
      <c r="W56" s="92"/>
    </row>
    <row r="57" spans="2:23">
      <c r="B57" t="s">
        <v>3598</v>
      </c>
      <c r="C57" t="s">
        <v>2599</v>
      </c>
      <c r="D57" s="91">
        <v>542101</v>
      </c>
      <c r="E57"/>
      <c r="F57" t="s">
        <v>3683</v>
      </c>
      <c r="G57" s="86">
        <v>43555</v>
      </c>
      <c r="H57" t="s">
        <v>211</v>
      </c>
      <c r="I57" s="77">
        <v>5.03</v>
      </c>
      <c r="J57" t="s">
        <v>123</v>
      </c>
      <c r="K57" t="s">
        <v>102</v>
      </c>
      <c r="L57" s="78">
        <v>5.7299999999999997E-2</v>
      </c>
      <c r="M57" s="78">
        <v>5.7299999999999997E-2</v>
      </c>
      <c r="N57" s="77">
        <v>243722.8</v>
      </c>
      <c r="O57" s="77">
        <v>121.16</v>
      </c>
      <c r="P57" s="77">
        <v>295.29454448000001</v>
      </c>
      <c r="Q57" s="78">
        <v>2.0999999999999999E-3</v>
      </c>
      <c r="R57" s="78">
        <v>2.0000000000000001E-4</v>
      </c>
      <c r="W57" s="92"/>
    </row>
    <row r="58" spans="2:23">
      <c r="B58" t="s">
        <v>3598</v>
      </c>
      <c r="C58" t="s">
        <v>2599</v>
      </c>
      <c r="D58" s="91">
        <v>542100</v>
      </c>
      <c r="E58"/>
      <c r="F58" t="s">
        <v>3683</v>
      </c>
      <c r="G58" s="86">
        <v>43555</v>
      </c>
      <c r="H58" t="s">
        <v>211</v>
      </c>
      <c r="I58" s="77">
        <v>5.87</v>
      </c>
      <c r="J58" t="s">
        <v>123</v>
      </c>
      <c r="K58" t="s">
        <v>102</v>
      </c>
      <c r="L58" s="78">
        <v>3.0800000000000001E-2</v>
      </c>
      <c r="M58" s="78">
        <v>3.0800000000000001E-2</v>
      </c>
      <c r="N58" s="77">
        <v>373788.96</v>
      </c>
      <c r="O58" s="77">
        <v>116.4</v>
      </c>
      <c r="P58" s="77">
        <v>435.09034944000001</v>
      </c>
      <c r="Q58" s="78">
        <v>3.2000000000000002E-3</v>
      </c>
      <c r="R58" s="78">
        <v>2.9999999999999997E-4</v>
      </c>
      <c r="W58" s="92"/>
    </row>
    <row r="59" spans="2:23">
      <c r="B59" t="s">
        <v>3598</v>
      </c>
      <c r="C59" t="s">
        <v>2599</v>
      </c>
      <c r="D59" s="91">
        <v>542099</v>
      </c>
      <c r="E59"/>
      <c r="F59" t="s">
        <v>3683</v>
      </c>
      <c r="G59" s="86">
        <v>43555</v>
      </c>
      <c r="H59" t="s">
        <v>211</v>
      </c>
      <c r="I59" s="77">
        <v>4.05</v>
      </c>
      <c r="J59" t="s">
        <v>123</v>
      </c>
      <c r="K59" t="s">
        <v>102</v>
      </c>
      <c r="L59" s="78">
        <v>2.52E-2</v>
      </c>
      <c r="M59" s="78">
        <v>2.53E-2</v>
      </c>
      <c r="N59" s="77">
        <v>185905.91</v>
      </c>
      <c r="O59" s="77">
        <v>123.33</v>
      </c>
      <c r="P59" s="77">
        <v>229.27775880300001</v>
      </c>
      <c r="Q59" s="78">
        <v>1.6999999999999999E-3</v>
      </c>
      <c r="R59" s="78">
        <v>2.0000000000000001E-4</v>
      </c>
      <c r="W59" s="92"/>
    </row>
    <row r="60" spans="2:23">
      <c r="B60" s="79" t="s">
        <v>2600</v>
      </c>
      <c r="I60" s="81">
        <v>0</v>
      </c>
      <c r="M60" s="80">
        <v>0</v>
      </c>
      <c r="N60" s="81">
        <v>0</v>
      </c>
      <c r="P60" s="81">
        <v>0</v>
      </c>
      <c r="Q60" s="80">
        <v>0</v>
      </c>
      <c r="R60" s="80">
        <v>0</v>
      </c>
    </row>
    <row r="61" spans="2:23">
      <c r="B61" t="s">
        <v>210</v>
      </c>
      <c r="D61" s="91">
        <v>0</v>
      </c>
      <c r="F61" t="s">
        <v>210</v>
      </c>
      <c r="I61" s="77">
        <v>0</v>
      </c>
      <c r="J61" t="s">
        <v>210</v>
      </c>
      <c r="K61" t="s">
        <v>210</v>
      </c>
      <c r="L61" s="78">
        <v>0</v>
      </c>
      <c r="M61" s="78">
        <v>0</v>
      </c>
      <c r="N61" s="77">
        <v>0</v>
      </c>
      <c r="O61" s="77">
        <v>0</v>
      </c>
      <c r="P61" s="77">
        <v>0</v>
      </c>
      <c r="Q61" s="78">
        <v>0</v>
      </c>
      <c r="R61" s="78">
        <v>0</v>
      </c>
    </row>
    <row r="62" spans="2:23">
      <c r="B62" s="79" t="s">
        <v>2601</v>
      </c>
      <c r="I62" s="81">
        <v>4.6900000000000004</v>
      </c>
      <c r="M62" s="80">
        <v>5.5899999999999998E-2</v>
      </c>
      <c r="N62" s="81">
        <v>64849060.609999999</v>
      </c>
      <c r="P62" s="81">
        <v>71960.182536487526</v>
      </c>
      <c r="Q62" s="80">
        <v>0.52139999999999997</v>
      </c>
      <c r="R62" s="80">
        <v>5.21E-2</v>
      </c>
    </row>
    <row r="63" spans="2:23">
      <c r="B63" t="s">
        <v>3600</v>
      </c>
      <c r="C63" t="s">
        <v>2602</v>
      </c>
      <c r="D63" s="91">
        <v>4563</v>
      </c>
      <c r="E63"/>
      <c r="F63" t="s">
        <v>372</v>
      </c>
      <c r="G63" s="86">
        <v>42368</v>
      </c>
      <c r="H63" t="s">
        <v>208</v>
      </c>
      <c r="I63" s="77">
        <v>6.96</v>
      </c>
      <c r="J63" t="s">
        <v>127</v>
      </c>
      <c r="K63" t="s">
        <v>102</v>
      </c>
      <c r="L63" s="78">
        <v>3.1699999999999999E-2</v>
      </c>
      <c r="M63" s="78">
        <v>2.52E-2</v>
      </c>
      <c r="N63" s="77">
        <v>82629.73</v>
      </c>
      <c r="O63" s="77">
        <v>117.59</v>
      </c>
      <c r="P63" s="77">
        <v>97.164299506999996</v>
      </c>
      <c r="Q63" s="78">
        <v>6.9999999999999999E-4</v>
      </c>
      <c r="R63" s="78">
        <v>1E-4</v>
      </c>
      <c r="W63" s="92"/>
    </row>
    <row r="64" spans="2:23">
      <c r="B64" t="s">
        <v>3600</v>
      </c>
      <c r="C64" t="s">
        <v>2602</v>
      </c>
      <c r="D64" s="91">
        <v>4693</v>
      </c>
      <c r="E64"/>
      <c r="F64" t="s">
        <v>372</v>
      </c>
      <c r="G64" s="86">
        <v>42388</v>
      </c>
      <c r="H64" t="s">
        <v>208</v>
      </c>
      <c r="I64" s="77">
        <v>6.95</v>
      </c>
      <c r="J64" t="s">
        <v>127</v>
      </c>
      <c r="K64" t="s">
        <v>102</v>
      </c>
      <c r="L64" s="78">
        <v>3.1699999999999999E-2</v>
      </c>
      <c r="M64" s="78">
        <v>2.5399999999999999E-2</v>
      </c>
      <c r="N64" s="77">
        <v>115681.62</v>
      </c>
      <c r="O64" s="77">
        <v>117.74</v>
      </c>
      <c r="P64" s="77">
        <v>136.203539388</v>
      </c>
      <c r="Q64" s="78">
        <v>1E-3</v>
      </c>
      <c r="R64" s="78">
        <v>1E-4</v>
      </c>
      <c r="W64" s="92"/>
    </row>
    <row r="65" spans="2:23">
      <c r="B65" t="s">
        <v>3600</v>
      </c>
      <c r="C65" t="s">
        <v>2602</v>
      </c>
      <c r="D65" s="91">
        <v>425769</v>
      </c>
      <c r="E65"/>
      <c r="F65" t="s">
        <v>372</v>
      </c>
      <c r="G65" s="86">
        <v>42509</v>
      </c>
      <c r="H65" t="s">
        <v>208</v>
      </c>
      <c r="I65" s="77">
        <v>7.01</v>
      </c>
      <c r="J65" t="s">
        <v>127</v>
      </c>
      <c r="K65" t="s">
        <v>102</v>
      </c>
      <c r="L65" s="78">
        <v>2.7400000000000001E-2</v>
      </c>
      <c r="M65" s="78">
        <v>2.7E-2</v>
      </c>
      <c r="N65" s="77">
        <v>115681.62</v>
      </c>
      <c r="O65" s="77">
        <v>113.6</v>
      </c>
      <c r="P65" s="77">
        <v>131.41432032</v>
      </c>
      <c r="Q65" s="78">
        <v>1E-3</v>
      </c>
      <c r="R65" s="78">
        <v>1E-4</v>
      </c>
      <c r="W65" s="92"/>
    </row>
    <row r="66" spans="2:23">
      <c r="B66" t="s">
        <v>3600</v>
      </c>
      <c r="C66" t="s">
        <v>2602</v>
      </c>
      <c r="D66" s="91">
        <v>455714</v>
      </c>
      <c r="E66"/>
      <c r="F66" t="s">
        <v>372</v>
      </c>
      <c r="G66" s="86">
        <v>42723</v>
      </c>
      <c r="H66" t="s">
        <v>208</v>
      </c>
      <c r="I66" s="77">
        <v>6.93</v>
      </c>
      <c r="J66" t="s">
        <v>127</v>
      </c>
      <c r="K66" t="s">
        <v>102</v>
      </c>
      <c r="L66" s="78">
        <v>3.15E-2</v>
      </c>
      <c r="M66" s="78">
        <v>2.8299999999999999E-2</v>
      </c>
      <c r="N66" s="77">
        <v>16525.95</v>
      </c>
      <c r="O66" s="77">
        <v>115.4</v>
      </c>
      <c r="P66" s="77">
        <v>19.070946299999999</v>
      </c>
      <c r="Q66" s="78">
        <v>1E-4</v>
      </c>
      <c r="R66" s="78">
        <v>0</v>
      </c>
      <c r="W66" s="92"/>
    </row>
    <row r="67" spans="2:23">
      <c r="B67" t="s">
        <v>3600</v>
      </c>
      <c r="C67" t="s">
        <v>2602</v>
      </c>
      <c r="D67" s="91">
        <v>474664</v>
      </c>
      <c r="E67"/>
      <c r="F67" t="s">
        <v>372</v>
      </c>
      <c r="G67" s="86">
        <v>42918</v>
      </c>
      <c r="H67" t="s">
        <v>208</v>
      </c>
      <c r="I67" s="77">
        <v>6.89</v>
      </c>
      <c r="J67" t="s">
        <v>127</v>
      </c>
      <c r="K67" t="s">
        <v>102</v>
      </c>
      <c r="L67" s="78">
        <v>3.1899999999999998E-2</v>
      </c>
      <c r="M67" s="78">
        <v>3.1E-2</v>
      </c>
      <c r="N67" s="77">
        <v>82629.73</v>
      </c>
      <c r="O67" s="77">
        <v>112.82</v>
      </c>
      <c r="P67" s="77">
        <v>93.222861386000005</v>
      </c>
      <c r="Q67" s="78">
        <v>6.9999999999999999E-4</v>
      </c>
      <c r="R67" s="78">
        <v>1E-4</v>
      </c>
      <c r="W67" s="92"/>
    </row>
    <row r="68" spans="2:23">
      <c r="B68" t="s">
        <v>3600</v>
      </c>
      <c r="C68" t="s">
        <v>2602</v>
      </c>
      <c r="D68" s="91">
        <v>7520</v>
      </c>
      <c r="E68"/>
      <c r="F68" t="s">
        <v>372</v>
      </c>
      <c r="G68" s="86">
        <v>43915</v>
      </c>
      <c r="H68" t="s">
        <v>208</v>
      </c>
      <c r="I68" s="77">
        <v>6.92</v>
      </c>
      <c r="J68" t="s">
        <v>127</v>
      </c>
      <c r="K68" t="s">
        <v>102</v>
      </c>
      <c r="L68" s="78">
        <v>2.6599999999999999E-2</v>
      </c>
      <c r="M68" s="78">
        <v>3.6700000000000003E-2</v>
      </c>
      <c r="N68" s="77">
        <v>173957.33</v>
      </c>
      <c r="O68" s="77">
        <v>104.02</v>
      </c>
      <c r="P68" s="77">
        <v>180.950414666</v>
      </c>
      <c r="Q68" s="78">
        <v>1.2999999999999999E-3</v>
      </c>
      <c r="R68" s="78">
        <v>1E-4</v>
      </c>
      <c r="W68" s="92"/>
    </row>
    <row r="69" spans="2:23">
      <c r="B69" t="s">
        <v>3600</v>
      </c>
      <c r="C69" t="s">
        <v>2602</v>
      </c>
      <c r="D69" s="91">
        <v>8115</v>
      </c>
      <c r="E69"/>
      <c r="F69" t="s">
        <v>372</v>
      </c>
      <c r="G69" s="86">
        <v>44168</v>
      </c>
      <c r="H69" t="s">
        <v>208</v>
      </c>
      <c r="I69" s="77">
        <v>7.05</v>
      </c>
      <c r="J69" t="s">
        <v>127</v>
      </c>
      <c r="K69" t="s">
        <v>102</v>
      </c>
      <c r="L69" s="78">
        <v>1.89E-2</v>
      </c>
      <c r="M69" s="78">
        <v>3.9100000000000003E-2</v>
      </c>
      <c r="N69" s="77">
        <v>176182.79</v>
      </c>
      <c r="O69" s="77">
        <v>96.63</v>
      </c>
      <c r="P69" s="77">
        <v>170.24542997699999</v>
      </c>
      <c r="Q69" s="78">
        <v>1.1999999999999999E-3</v>
      </c>
      <c r="R69" s="78">
        <v>1E-4</v>
      </c>
      <c r="W69" s="92"/>
    </row>
    <row r="70" spans="2:23">
      <c r="B70" t="s">
        <v>3600</v>
      </c>
      <c r="C70" t="s">
        <v>2602</v>
      </c>
      <c r="D70" s="91">
        <v>8349</v>
      </c>
      <c r="E70"/>
      <c r="F70" t="s">
        <v>372</v>
      </c>
      <c r="G70" s="86">
        <v>44277</v>
      </c>
      <c r="H70" t="s">
        <v>208</v>
      </c>
      <c r="I70" s="77">
        <v>6.97</v>
      </c>
      <c r="J70" t="s">
        <v>127</v>
      </c>
      <c r="K70" t="s">
        <v>102</v>
      </c>
      <c r="L70" s="78">
        <v>1.9E-2</v>
      </c>
      <c r="M70" s="78">
        <v>4.6100000000000002E-2</v>
      </c>
      <c r="N70" s="77">
        <v>267915.90000000002</v>
      </c>
      <c r="O70" s="77">
        <v>92.35</v>
      </c>
      <c r="P70" s="77">
        <v>247.42033365</v>
      </c>
      <c r="Q70" s="78">
        <v>1.8E-3</v>
      </c>
      <c r="R70" s="78">
        <v>2.0000000000000001E-4</v>
      </c>
      <c r="W70" s="92"/>
    </row>
    <row r="71" spans="2:23">
      <c r="B71" t="s">
        <v>3599</v>
      </c>
      <c r="C71" t="s">
        <v>2602</v>
      </c>
      <c r="D71" s="91">
        <v>90150400</v>
      </c>
      <c r="E71"/>
      <c r="F71" t="s">
        <v>347</v>
      </c>
      <c r="G71" s="86">
        <v>42186</v>
      </c>
      <c r="H71" t="s">
        <v>149</v>
      </c>
      <c r="I71" s="77">
        <v>1.93</v>
      </c>
      <c r="J71" t="s">
        <v>127</v>
      </c>
      <c r="K71" t="s">
        <v>106</v>
      </c>
      <c r="L71" s="78">
        <v>9.8500000000000004E-2</v>
      </c>
      <c r="M71" s="78">
        <v>6.2E-2</v>
      </c>
      <c r="N71" s="77">
        <v>25980.74</v>
      </c>
      <c r="O71" s="77">
        <v>109.63</v>
      </c>
      <c r="P71" s="77">
        <v>109.62985557343799</v>
      </c>
      <c r="Q71" s="78">
        <v>8.0000000000000004E-4</v>
      </c>
      <c r="R71" s="78">
        <v>1E-4</v>
      </c>
      <c r="W71" s="92"/>
    </row>
    <row r="72" spans="2:23">
      <c r="B72" t="s">
        <v>3605</v>
      </c>
      <c r="C72" t="s">
        <v>2599</v>
      </c>
      <c r="D72" s="91">
        <v>371197</v>
      </c>
      <c r="E72"/>
      <c r="F72" t="s">
        <v>388</v>
      </c>
      <c r="G72" s="86">
        <v>42052</v>
      </c>
      <c r="H72" t="s">
        <v>149</v>
      </c>
      <c r="I72" s="77">
        <v>3.87</v>
      </c>
      <c r="J72" t="s">
        <v>688</v>
      </c>
      <c r="K72" t="s">
        <v>102</v>
      </c>
      <c r="L72" s="78">
        <v>2.98E-2</v>
      </c>
      <c r="M72" s="78">
        <v>2.3300000000000001E-2</v>
      </c>
      <c r="N72" s="77">
        <v>262785.75</v>
      </c>
      <c r="O72" s="77">
        <v>116.84</v>
      </c>
      <c r="P72" s="77">
        <v>307.03887029999999</v>
      </c>
      <c r="Q72" s="78">
        <v>2.2000000000000001E-3</v>
      </c>
      <c r="R72" s="78">
        <v>2.0000000000000001E-4</v>
      </c>
      <c r="W72" s="92"/>
    </row>
    <row r="73" spans="2:23">
      <c r="B73" t="s">
        <v>3603</v>
      </c>
      <c r="C73" t="s">
        <v>2602</v>
      </c>
      <c r="D73" s="91">
        <v>379497</v>
      </c>
      <c r="E73"/>
      <c r="F73" t="s">
        <v>388</v>
      </c>
      <c r="G73" s="86">
        <v>42122</v>
      </c>
      <c r="H73" t="s">
        <v>149</v>
      </c>
      <c r="I73" s="77">
        <v>4.21</v>
      </c>
      <c r="J73" t="s">
        <v>346</v>
      </c>
      <c r="K73" t="s">
        <v>102</v>
      </c>
      <c r="L73" s="78">
        <v>2.98E-2</v>
      </c>
      <c r="M73" s="78">
        <v>2.81E-2</v>
      </c>
      <c r="N73" s="77">
        <v>1617297.54</v>
      </c>
      <c r="O73" s="77">
        <v>113.72</v>
      </c>
      <c r="P73" s="77">
        <v>1839.190762488</v>
      </c>
      <c r="Q73" s="78">
        <v>1.3299999999999999E-2</v>
      </c>
      <c r="R73" s="78">
        <v>1.2999999999999999E-3</v>
      </c>
      <c r="W73" s="92"/>
    </row>
    <row r="74" spans="2:23">
      <c r="B74" t="s">
        <v>3604</v>
      </c>
      <c r="C74" t="s">
        <v>2599</v>
      </c>
      <c r="D74" s="91">
        <v>372051</v>
      </c>
      <c r="E74"/>
      <c r="F74" t="s">
        <v>388</v>
      </c>
      <c r="G74" s="86">
        <v>42054</v>
      </c>
      <c r="H74" t="s">
        <v>149</v>
      </c>
      <c r="I74" s="77">
        <v>3.87</v>
      </c>
      <c r="J74" t="s">
        <v>688</v>
      </c>
      <c r="K74" t="s">
        <v>102</v>
      </c>
      <c r="L74" s="78">
        <v>2.98E-2</v>
      </c>
      <c r="M74" s="78">
        <v>3.2399999999999998E-2</v>
      </c>
      <c r="N74" s="77">
        <v>5396.58</v>
      </c>
      <c r="O74" s="77">
        <v>112.94</v>
      </c>
      <c r="P74" s="77">
        <v>6.0948974519999997</v>
      </c>
      <c r="Q74" s="78">
        <v>0</v>
      </c>
      <c r="R74" s="78">
        <v>0</v>
      </c>
      <c r="W74" s="92"/>
    </row>
    <row r="75" spans="2:23">
      <c r="B75" t="s">
        <v>3604</v>
      </c>
      <c r="C75" t="s">
        <v>2599</v>
      </c>
      <c r="D75" s="91">
        <v>371707</v>
      </c>
      <c r="E75"/>
      <c r="F75" t="s">
        <v>388</v>
      </c>
      <c r="G75" s="86">
        <v>42052</v>
      </c>
      <c r="H75" t="s">
        <v>149</v>
      </c>
      <c r="I75" s="77">
        <v>3.87</v>
      </c>
      <c r="J75" t="s">
        <v>688</v>
      </c>
      <c r="K75" t="s">
        <v>102</v>
      </c>
      <c r="L75" s="78">
        <v>2.98E-2</v>
      </c>
      <c r="M75" s="78">
        <v>3.2399999999999998E-2</v>
      </c>
      <c r="N75" s="77">
        <v>190822.94</v>
      </c>
      <c r="O75" s="77">
        <v>112.94</v>
      </c>
      <c r="P75" s="77">
        <v>215.51542843600001</v>
      </c>
      <c r="Q75" s="78">
        <v>1.6000000000000001E-3</v>
      </c>
      <c r="R75" s="78">
        <v>2.0000000000000001E-4</v>
      </c>
      <c r="W75" s="92"/>
    </row>
    <row r="76" spans="2:23">
      <c r="B76" t="s">
        <v>3602</v>
      </c>
      <c r="C76" t="s">
        <v>2602</v>
      </c>
      <c r="D76" s="91">
        <v>29991703</v>
      </c>
      <c r="E76"/>
      <c r="F76" t="s">
        <v>2603</v>
      </c>
      <c r="G76" s="86">
        <v>40742</v>
      </c>
      <c r="H76" t="s">
        <v>1035</v>
      </c>
      <c r="I76" s="77">
        <v>3.07</v>
      </c>
      <c r="J76" t="s">
        <v>335</v>
      </c>
      <c r="K76" t="s">
        <v>102</v>
      </c>
      <c r="L76" s="78">
        <v>4.4999999999999998E-2</v>
      </c>
      <c r="M76" s="78">
        <v>2.06E-2</v>
      </c>
      <c r="N76" s="77">
        <v>597834.54</v>
      </c>
      <c r="O76" s="77">
        <v>124.79</v>
      </c>
      <c r="P76" s="77">
        <v>746.03772246599999</v>
      </c>
      <c r="Q76" s="78">
        <v>5.4000000000000003E-3</v>
      </c>
      <c r="R76" s="78">
        <v>5.0000000000000001E-4</v>
      </c>
    </row>
    <row r="77" spans="2:23">
      <c r="B77" t="s">
        <v>3601</v>
      </c>
      <c r="C77" t="s">
        <v>2602</v>
      </c>
      <c r="D77" s="91">
        <v>66241</v>
      </c>
      <c r="E77"/>
      <c r="F77" t="s">
        <v>2603</v>
      </c>
      <c r="G77" s="86">
        <v>41534</v>
      </c>
      <c r="H77" t="s">
        <v>1035</v>
      </c>
      <c r="I77" s="77">
        <v>5.39</v>
      </c>
      <c r="J77" t="s">
        <v>112</v>
      </c>
      <c r="K77" t="s">
        <v>102</v>
      </c>
      <c r="L77" s="78">
        <v>3.9800000000000002E-2</v>
      </c>
      <c r="M77" s="78">
        <v>3.5099999999999999E-2</v>
      </c>
      <c r="N77" s="77">
        <v>1765841.14</v>
      </c>
      <c r="O77" s="77">
        <v>115.17</v>
      </c>
      <c r="P77" s="77">
        <v>2033.719240938</v>
      </c>
      <c r="Q77" s="78">
        <v>1.47E-2</v>
      </c>
      <c r="R77" s="78">
        <v>1.5E-3</v>
      </c>
      <c r="W77" s="92"/>
    </row>
    <row r="78" spans="2:23">
      <c r="B78" t="s">
        <v>3606</v>
      </c>
      <c r="C78" t="s">
        <v>2602</v>
      </c>
      <c r="D78" s="91">
        <v>8370</v>
      </c>
      <c r="E78"/>
      <c r="F78" t="s">
        <v>486</v>
      </c>
      <c r="G78" s="86">
        <v>44294</v>
      </c>
      <c r="H78" t="s">
        <v>208</v>
      </c>
      <c r="I78" s="77">
        <v>7.89</v>
      </c>
      <c r="J78" t="s">
        <v>346</v>
      </c>
      <c r="K78" t="s">
        <v>102</v>
      </c>
      <c r="L78" s="78">
        <v>2.3199999999999998E-2</v>
      </c>
      <c r="M78" s="78">
        <v>4.3200000000000002E-2</v>
      </c>
      <c r="N78" s="77">
        <v>107677.84</v>
      </c>
      <c r="O78" s="77">
        <v>94.58</v>
      </c>
      <c r="P78" s="77">
        <v>101.84170107200001</v>
      </c>
      <c r="Q78" s="78">
        <v>6.9999999999999999E-4</v>
      </c>
      <c r="R78" s="78">
        <v>1E-4</v>
      </c>
      <c r="W78" s="92"/>
    </row>
    <row r="79" spans="2:23">
      <c r="B79" t="s">
        <v>3606</v>
      </c>
      <c r="C79" t="s">
        <v>2602</v>
      </c>
      <c r="D79" s="91">
        <v>513783</v>
      </c>
      <c r="E79"/>
      <c r="F79" t="s">
        <v>486</v>
      </c>
      <c r="G79" s="86">
        <v>43222</v>
      </c>
      <c r="H79" t="s">
        <v>208</v>
      </c>
      <c r="I79" s="77">
        <v>7.88</v>
      </c>
      <c r="J79" t="s">
        <v>346</v>
      </c>
      <c r="K79" t="s">
        <v>102</v>
      </c>
      <c r="L79" s="78">
        <v>3.2199999999999999E-2</v>
      </c>
      <c r="M79" s="78">
        <v>3.5700000000000003E-2</v>
      </c>
      <c r="N79" s="77">
        <v>244927.07</v>
      </c>
      <c r="O79" s="77">
        <v>109.65</v>
      </c>
      <c r="P79" s="77">
        <v>268.56253225500001</v>
      </c>
      <c r="Q79" s="78">
        <v>1.9E-3</v>
      </c>
      <c r="R79" s="78">
        <v>2.0000000000000001E-4</v>
      </c>
      <c r="W79" s="92"/>
    </row>
    <row r="80" spans="2:23">
      <c r="B80" t="s">
        <v>3606</v>
      </c>
      <c r="C80" t="s">
        <v>2602</v>
      </c>
      <c r="D80" s="91">
        <v>519337</v>
      </c>
      <c r="E80"/>
      <c r="F80" t="s">
        <v>486</v>
      </c>
      <c r="G80" s="86">
        <v>43276</v>
      </c>
      <c r="H80" t="s">
        <v>208</v>
      </c>
      <c r="I80" s="77">
        <v>7.87</v>
      </c>
      <c r="J80" t="s">
        <v>346</v>
      </c>
      <c r="K80" t="s">
        <v>102</v>
      </c>
      <c r="L80" s="78">
        <v>3.2599999999999997E-2</v>
      </c>
      <c r="M80" s="78">
        <v>3.56E-2</v>
      </c>
      <c r="N80" s="77">
        <v>51254.25</v>
      </c>
      <c r="O80" s="77">
        <v>109.08</v>
      </c>
      <c r="P80" s="77">
        <v>55.908135899999998</v>
      </c>
      <c r="Q80" s="78">
        <v>4.0000000000000002E-4</v>
      </c>
      <c r="R80" s="78">
        <v>0</v>
      </c>
      <c r="W80" s="92"/>
    </row>
    <row r="81" spans="2:23">
      <c r="B81" t="s">
        <v>3606</v>
      </c>
      <c r="C81" t="s">
        <v>2602</v>
      </c>
      <c r="D81" s="91">
        <v>530503</v>
      </c>
      <c r="E81"/>
      <c r="F81" t="s">
        <v>486</v>
      </c>
      <c r="G81" s="86">
        <v>43431</v>
      </c>
      <c r="H81" t="s">
        <v>208</v>
      </c>
      <c r="I81" s="77">
        <v>7.81</v>
      </c>
      <c r="J81" t="s">
        <v>346</v>
      </c>
      <c r="K81" t="s">
        <v>102</v>
      </c>
      <c r="L81" s="78">
        <v>3.6600000000000001E-2</v>
      </c>
      <c r="M81" s="78">
        <v>3.4799999999999998E-2</v>
      </c>
      <c r="N81" s="77">
        <v>51443.1</v>
      </c>
      <c r="O81" s="77">
        <v>112.6</v>
      </c>
      <c r="P81" s="77">
        <v>57.924930600000003</v>
      </c>
      <c r="Q81" s="78">
        <v>4.0000000000000002E-4</v>
      </c>
      <c r="R81" s="78">
        <v>0</v>
      </c>
      <c r="W81" s="92"/>
    </row>
    <row r="82" spans="2:23">
      <c r="B82" t="s">
        <v>3606</v>
      </c>
      <c r="C82" t="s">
        <v>2602</v>
      </c>
      <c r="D82" s="91">
        <v>70231</v>
      </c>
      <c r="E82"/>
      <c r="F82" t="s">
        <v>486</v>
      </c>
      <c r="G82" s="86">
        <v>43647</v>
      </c>
      <c r="H82" t="s">
        <v>208</v>
      </c>
      <c r="I82" s="77">
        <v>7.94</v>
      </c>
      <c r="J82" t="s">
        <v>346</v>
      </c>
      <c r="K82" t="s">
        <v>102</v>
      </c>
      <c r="L82" s="78">
        <v>2.9000000000000001E-2</v>
      </c>
      <c r="M82" s="78">
        <v>3.4700000000000002E-2</v>
      </c>
      <c r="N82" s="77">
        <v>90391.29</v>
      </c>
      <c r="O82" s="77">
        <v>104.4</v>
      </c>
      <c r="P82" s="77">
        <v>94.368506760000002</v>
      </c>
      <c r="Q82" s="78">
        <v>6.9999999999999999E-4</v>
      </c>
      <c r="R82" s="78">
        <v>1E-4</v>
      </c>
      <c r="W82" s="92"/>
    </row>
    <row r="83" spans="2:23">
      <c r="B83" t="s">
        <v>3606</v>
      </c>
      <c r="C83" t="s">
        <v>2602</v>
      </c>
      <c r="D83" s="91">
        <v>7569</v>
      </c>
      <c r="E83"/>
      <c r="F83" t="s">
        <v>486</v>
      </c>
      <c r="G83" s="86">
        <v>43922</v>
      </c>
      <c r="H83" t="s">
        <v>208</v>
      </c>
      <c r="I83" s="77">
        <v>8.02</v>
      </c>
      <c r="J83" t="s">
        <v>346</v>
      </c>
      <c r="K83" t="s">
        <v>102</v>
      </c>
      <c r="L83" s="78">
        <v>2.7699999999999999E-2</v>
      </c>
      <c r="M83" s="78">
        <v>3.2300000000000002E-2</v>
      </c>
      <c r="N83" s="77">
        <v>58929.38</v>
      </c>
      <c r="O83" s="77">
        <v>106.72</v>
      </c>
      <c r="P83" s="77">
        <v>62.889434336000001</v>
      </c>
      <c r="Q83" s="78">
        <v>5.0000000000000001E-4</v>
      </c>
      <c r="R83" s="78">
        <v>0</v>
      </c>
      <c r="W83" s="92"/>
    </row>
    <row r="84" spans="2:23">
      <c r="B84" t="s">
        <v>3606</v>
      </c>
      <c r="C84" t="s">
        <v>2602</v>
      </c>
      <c r="D84" s="91">
        <v>7703</v>
      </c>
      <c r="E84"/>
      <c r="F84" t="s">
        <v>486</v>
      </c>
      <c r="G84" s="86">
        <v>43978</v>
      </c>
      <c r="H84" t="s">
        <v>208</v>
      </c>
      <c r="I84" s="77">
        <v>8.0399999999999991</v>
      </c>
      <c r="J84" t="s">
        <v>346</v>
      </c>
      <c r="K84" t="s">
        <v>102</v>
      </c>
      <c r="L84" s="78">
        <v>2.3E-2</v>
      </c>
      <c r="M84" s="78">
        <v>3.6400000000000002E-2</v>
      </c>
      <c r="N84" s="77">
        <v>24720.54</v>
      </c>
      <c r="O84" s="77">
        <v>99.37</v>
      </c>
      <c r="P84" s="77">
        <v>24.564800598000001</v>
      </c>
      <c r="Q84" s="78">
        <v>2.0000000000000001E-4</v>
      </c>
      <c r="R84" s="78">
        <v>0</v>
      </c>
      <c r="W84" s="92"/>
    </row>
    <row r="85" spans="2:23">
      <c r="B85" t="s">
        <v>3606</v>
      </c>
      <c r="C85" t="s">
        <v>2602</v>
      </c>
      <c r="D85" s="91">
        <v>7783</v>
      </c>
      <c r="E85"/>
      <c r="F85" t="s">
        <v>486</v>
      </c>
      <c r="G85" s="86">
        <v>44010</v>
      </c>
      <c r="H85" t="s">
        <v>208</v>
      </c>
      <c r="I85" s="77">
        <v>8.11</v>
      </c>
      <c r="J85" t="s">
        <v>346</v>
      </c>
      <c r="K85" t="s">
        <v>102</v>
      </c>
      <c r="L85" s="78">
        <v>2.1999999999999999E-2</v>
      </c>
      <c r="M85" s="78">
        <v>3.4000000000000002E-2</v>
      </c>
      <c r="N85" s="77">
        <v>38761.67</v>
      </c>
      <c r="O85" s="77">
        <v>100.7</v>
      </c>
      <c r="P85" s="77">
        <v>39.033001689999999</v>
      </c>
      <c r="Q85" s="78">
        <v>2.9999999999999997E-4</v>
      </c>
      <c r="R85" s="78">
        <v>0</v>
      </c>
      <c r="W85" s="92"/>
    </row>
    <row r="86" spans="2:23">
      <c r="B86" t="s">
        <v>3606</v>
      </c>
      <c r="C86" t="s">
        <v>2602</v>
      </c>
      <c r="D86" s="91">
        <v>8036</v>
      </c>
      <c r="E86"/>
      <c r="F86" t="s">
        <v>486</v>
      </c>
      <c r="G86" s="86">
        <v>44133</v>
      </c>
      <c r="H86" t="s">
        <v>208</v>
      </c>
      <c r="I86" s="77">
        <v>8.01</v>
      </c>
      <c r="J86" t="s">
        <v>346</v>
      </c>
      <c r="K86" t="s">
        <v>102</v>
      </c>
      <c r="L86" s="78">
        <v>2.3800000000000002E-2</v>
      </c>
      <c r="M86" s="78">
        <v>3.6499999999999998E-2</v>
      </c>
      <c r="N86" s="77">
        <v>50405.16</v>
      </c>
      <c r="O86" s="77">
        <v>100.28</v>
      </c>
      <c r="P86" s="77">
        <v>50.546294447999998</v>
      </c>
      <c r="Q86" s="78">
        <v>4.0000000000000002E-4</v>
      </c>
      <c r="R86" s="78">
        <v>0</v>
      </c>
      <c r="W86" s="92"/>
    </row>
    <row r="87" spans="2:23">
      <c r="B87" t="s">
        <v>3606</v>
      </c>
      <c r="C87" t="s">
        <v>2602</v>
      </c>
      <c r="D87" s="91">
        <v>8294</v>
      </c>
      <c r="E87"/>
      <c r="F87" t="s">
        <v>486</v>
      </c>
      <c r="G87" s="86">
        <v>44251</v>
      </c>
      <c r="H87" t="s">
        <v>208</v>
      </c>
      <c r="I87" s="77">
        <v>7.93</v>
      </c>
      <c r="J87" t="s">
        <v>346</v>
      </c>
      <c r="K87" t="s">
        <v>102</v>
      </c>
      <c r="L87" s="78">
        <v>2.3599999999999999E-2</v>
      </c>
      <c r="M87" s="78">
        <v>4.1500000000000002E-2</v>
      </c>
      <c r="N87" s="77">
        <v>149659</v>
      </c>
      <c r="O87" s="77">
        <v>96.41</v>
      </c>
      <c r="P87" s="77">
        <v>144.28624189999999</v>
      </c>
      <c r="Q87" s="78">
        <v>1E-3</v>
      </c>
      <c r="R87" s="78">
        <v>1E-4</v>
      </c>
      <c r="W87" s="92"/>
    </row>
    <row r="88" spans="2:23">
      <c r="B88" t="s">
        <v>3606</v>
      </c>
      <c r="C88" t="s">
        <v>2602</v>
      </c>
      <c r="D88" s="91">
        <v>8935</v>
      </c>
      <c r="E88"/>
      <c r="F88" t="s">
        <v>486</v>
      </c>
      <c r="G88" s="86">
        <v>44602</v>
      </c>
      <c r="H88" t="s">
        <v>208</v>
      </c>
      <c r="I88" s="77">
        <v>7.79</v>
      </c>
      <c r="J88" t="s">
        <v>346</v>
      </c>
      <c r="K88" t="s">
        <v>102</v>
      </c>
      <c r="L88" s="78">
        <v>2.0899999999999998E-2</v>
      </c>
      <c r="M88" s="78">
        <v>5.1499999999999997E-2</v>
      </c>
      <c r="N88" s="77">
        <v>154268.09</v>
      </c>
      <c r="O88" s="77">
        <v>84.9</v>
      </c>
      <c r="P88" s="77">
        <v>130.97360841</v>
      </c>
      <c r="Q88" s="78">
        <v>8.9999999999999998E-4</v>
      </c>
      <c r="R88" s="78">
        <v>1E-4</v>
      </c>
      <c r="W88" s="92"/>
    </row>
    <row r="89" spans="2:23">
      <c r="B89" t="s">
        <v>3606</v>
      </c>
      <c r="C89" t="s">
        <v>2602</v>
      </c>
      <c r="D89" s="91">
        <v>535850</v>
      </c>
      <c r="E89"/>
      <c r="F89" t="s">
        <v>486</v>
      </c>
      <c r="G89" s="86">
        <v>43500</v>
      </c>
      <c r="H89" t="s">
        <v>208</v>
      </c>
      <c r="I89" s="77">
        <v>7.88</v>
      </c>
      <c r="J89" t="s">
        <v>346</v>
      </c>
      <c r="K89" t="s">
        <v>102</v>
      </c>
      <c r="L89" s="78">
        <v>3.4500000000000003E-2</v>
      </c>
      <c r="M89" s="78">
        <v>3.3399999999999999E-2</v>
      </c>
      <c r="N89" s="77">
        <v>96558.97</v>
      </c>
      <c r="O89" s="77">
        <v>112.62</v>
      </c>
      <c r="P89" s="77">
        <v>108.744712014</v>
      </c>
      <c r="Q89" s="78">
        <v>8.0000000000000004E-4</v>
      </c>
      <c r="R89" s="78">
        <v>1E-4</v>
      </c>
      <c r="W89" s="92"/>
    </row>
    <row r="90" spans="2:23">
      <c r="B90" t="s">
        <v>3606</v>
      </c>
      <c r="C90" t="s">
        <v>2602</v>
      </c>
      <c r="D90" s="91">
        <v>6835</v>
      </c>
      <c r="E90"/>
      <c r="F90" t="s">
        <v>486</v>
      </c>
      <c r="G90" s="86">
        <v>43556</v>
      </c>
      <c r="H90" t="s">
        <v>208</v>
      </c>
      <c r="I90" s="77">
        <v>7.95</v>
      </c>
      <c r="J90" t="s">
        <v>346</v>
      </c>
      <c r="K90" t="s">
        <v>102</v>
      </c>
      <c r="L90" s="78">
        <v>3.0499999999999999E-2</v>
      </c>
      <c r="M90" s="78">
        <v>3.2399999999999998E-2</v>
      </c>
      <c r="N90" s="77">
        <v>97372.57</v>
      </c>
      <c r="O90" s="77">
        <v>109.11</v>
      </c>
      <c r="P90" s="77">
        <v>106.243211127</v>
      </c>
      <c r="Q90" s="78">
        <v>8.0000000000000004E-4</v>
      </c>
      <c r="R90" s="78">
        <v>1E-4</v>
      </c>
      <c r="W90" s="92"/>
    </row>
    <row r="91" spans="2:23">
      <c r="B91" t="s">
        <v>3606</v>
      </c>
      <c r="C91" t="s">
        <v>2602</v>
      </c>
      <c r="D91" s="91">
        <v>7124</v>
      </c>
      <c r="E91"/>
      <c r="F91" t="s">
        <v>486</v>
      </c>
      <c r="G91" s="86">
        <v>43703</v>
      </c>
      <c r="H91" t="s">
        <v>208</v>
      </c>
      <c r="I91" s="77">
        <v>8.07</v>
      </c>
      <c r="J91" t="s">
        <v>346</v>
      </c>
      <c r="K91" t="s">
        <v>102</v>
      </c>
      <c r="L91" s="78">
        <v>2.3800000000000002E-2</v>
      </c>
      <c r="M91" s="78">
        <v>3.4200000000000001E-2</v>
      </c>
      <c r="N91" s="77">
        <v>6418.79</v>
      </c>
      <c r="O91" s="77">
        <v>101.34</v>
      </c>
      <c r="P91" s="77">
        <v>6.5048017859999998</v>
      </c>
      <c r="Q91" s="78">
        <v>0</v>
      </c>
      <c r="R91" s="78">
        <v>0</v>
      </c>
      <c r="W91" s="92"/>
    </row>
    <row r="92" spans="2:23">
      <c r="B92" t="s">
        <v>3606</v>
      </c>
      <c r="C92" t="s">
        <v>2602</v>
      </c>
      <c r="D92" s="91">
        <v>7206</v>
      </c>
      <c r="E92"/>
      <c r="F92" t="s">
        <v>486</v>
      </c>
      <c r="G92" s="86">
        <v>43740</v>
      </c>
      <c r="H92" t="s">
        <v>208</v>
      </c>
      <c r="I92" s="77">
        <v>7.99</v>
      </c>
      <c r="J92" t="s">
        <v>346</v>
      </c>
      <c r="K92" t="s">
        <v>102</v>
      </c>
      <c r="L92" s="78">
        <v>2.4299999999999999E-2</v>
      </c>
      <c r="M92" s="78">
        <v>3.7499999999999999E-2</v>
      </c>
      <c r="N92" s="77">
        <v>94857.2</v>
      </c>
      <c r="O92" s="77">
        <v>99.04</v>
      </c>
      <c r="P92" s="77">
        <v>93.946570879999996</v>
      </c>
      <c r="Q92" s="78">
        <v>6.9999999999999999E-4</v>
      </c>
      <c r="R92" s="78">
        <v>1E-4</v>
      </c>
      <c r="W92" s="92"/>
    </row>
    <row r="93" spans="2:23">
      <c r="B93" t="s">
        <v>3606</v>
      </c>
      <c r="C93" t="s">
        <v>2602</v>
      </c>
      <c r="D93" s="91">
        <v>7340</v>
      </c>
      <c r="E93"/>
      <c r="F93" t="s">
        <v>486</v>
      </c>
      <c r="G93" s="86">
        <v>43831</v>
      </c>
      <c r="H93" t="s">
        <v>208</v>
      </c>
      <c r="I93" s="77">
        <v>7.98</v>
      </c>
      <c r="J93" t="s">
        <v>346</v>
      </c>
      <c r="K93" t="s">
        <v>102</v>
      </c>
      <c r="L93" s="78">
        <v>2.3800000000000002E-2</v>
      </c>
      <c r="M93" s="78">
        <v>3.8899999999999997E-2</v>
      </c>
      <c r="N93" s="77">
        <v>98452.09</v>
      </c>
      <c r="O93" s="77">
        <v>97.77</v>
      </c>
      <c r="P93" s="77">
        <v>96.256608392999993</v>
      </c>
      <c r="Q93" s="78">
        <v>6.9999999999999999E-4</v>
      </c>
      <c r="R93" s="78">
        <v>1E-4</v>
      </c>
      <c r="W93" s="92"/>
    </row>
    <row r="94" spans="2:23">
      <c r="B94" t="s">
        <v>3610</v>
      </c>
      <c r="C94" t="s">
        <v>2602</v>
      </c>
      <c r="D94" s="91">
        <v>7936</v>
      </c>
      <c r="E94"/>
      <c r="F94" t="s">
        <v>2604</v>
      </c>
      <c r="G94" s="86">
        <v>44087</v>
      </c>
      <c r="H94" t="s">
        <v>1035</v>
      </c>
      <c r="I94" s="77">
        <v>5.26</v>
      </c>
      <c r="J94" t="s">
        <v>335</v>
      </c>
      <c r="K94" t="s">
        <v>102</v>
      </c>
      <c r="L94" s="78">
        <v>1.7899999999999999E-2</v>
      </c>
      <c r="M94" s="78">
        <v>3.1E-2</v>
      </c>
      <c r="N94" s="77">
        <v>463904.25</v>
      </c>
      <c r="O94" s="77">
        <v>104.17</v>
      </c>
      <c r="P94" s="77">
        <v>483.249057225</v>
      </c>
      <c r="Q94" s="78">
        <v>3.5000000000000001E-3</v>
      </c>
      <c r="R94" s="78">
        <v>4.0000000000000002E-4</v>
      </c>
      <c r="W94" s="92"/>
    </row>
    <row r="95" spans="2:23">
      <c r="B95" t="s">
        <v>3610</v>
      </c>
      <c r="C95" t="s">
        <v>2602</v>
      </c>
      <c r="D95" s="91">
        <v>7937</v>
      </c>
      <c r="E95"/>
      <c r="F95" t="s">
        <v>2604</v>
      </c>
      <c r="G95" s="86">
        <v>44087</v>
      </c>
      <c r="H95" t="s">
        <v>1035</v>
      </c>
      <c r="I95" s="77">
        <v>6.66</v>
      </c>
      <c r="J95" t="s">
        <v>335</v>
      </c>
      <c r="K95" t="s">
        <v>102</v>
      </c>
      <c r="L95" s="78">
        <v>7.5499999999999998E-2</v>
      </c>
      <c r="M95" s="78">
        <v>7.5999999999999998E-2</v>
      </c>
      <c r="N95" s="77">
        <v>23435.14</v>
      </c>
      <c r="O95" s="77">
        <v>101.62</v>
      </c>
      <c r="P95" s="77">
        <v>23.814789267999998</v>
      </c>
      <c r="Q95" s="78">
        <v>2.0000000000000001E-4</v>
      </c>
      <c r="R95" s="78">
        <v>0</v>
      </c>
      <c r="W95" s="92"/>
    </row>
    <row r="96" spans="2:23">
      <c r="B96" t="s">
        <v>3607</v>
      </c>
      <c r="C96" t="s">
        <v>2599</v>
      </c>
      <c r="D96" s="91">
        <v>8063</v>
      </c>
      <c r="E96"/>
      <c r="F96" t="s">
        <v>498</v>
      </c>
      <c r="G96" s="86">
        <v>44147</v>
      </c>
      <c r="H96" t="s">
        <v>149</v>
      </c>
      <c r="I96" s="77">
        <v>7.55</v>
      </c>
      <c r="J96" t="s">
        <v>570</v>
      </c>
      <c r="K96" t="s">
        <v>102</v>
      </c>
      <c r="L96" s="78">
        <v>1.6299999999999999E-2</v>
      </c>
      <c r="M96" s="78">
        <v>3.1800000000000002E-2</v>
      </c>
      <c r="N96" s="77">
        <v>373338.42</v>
      </c>
      <c r="O96" s="77">
        <v>99.51</v>
      </c>
      <c r="P96" s="77">
        <v>371.50906174199997</v>
      </c>
      <c r="Q96" s="78">
        <v>2.7000000000000001E-3</v>
      </c>
      <c r="R96" s="78">
        <v>2.9999999999999997E-4</v>
      </c>
      <c r="W96" s="92"/>
    </row>
    <row r="97" spans="2:23">
      <c r="B97" t="s">
        <v>3607</v>
      </c>
      <c r="C97" t="s">
        <v>2599</v>
      </c>
      <c r="D97" s="91">
        <v>8145</v>
      </c>
      <c r="E97"/>
      <c r="F97" t="s">
        <v>498</v>
      </c>
      <c r="G97" s="86">
        <v>44185</v>
      </c>
      <c r="H97" t="s">
        <v>149</v>
      </c>
      <c r="I97" s="77">
        <v>7.56</v>
      </c>
      <c r="J97" t="s">
        <v>570</v>
      </c>
      <c r="K97" t="s">
        <v>102</v>
      </c>
      <c r="L97" s="78">
        <v>1.4999999999999999E-2</v>
      </c>
      <c r="M97" s="78">
        <v>3.2599999999999997E-2</v>
      </c>
      <c r="N97" s="77">
        <v>175498.98</v>
      </c>
      <c r="O97" s="77">
        <v>97.81</v>
      </c>
      <c r="P97" s="77">
        <v>171.65555233800001</v>
      </c>
      <c r="Q97" s="78">
        <v>1.1999999999999999E-3</v>
      </c>
      <c r="R97" s="78">
        <v>1E-4</v>
      </c>
      <c r="W97" s="92"/>
    </row>
    <row r="98" spans="2:23">
      <c r="B98" t="s">
        <v>3614</v>
      </c>
      <c r="C98" t="s">
        <v>2599</v>
      </c>
      <c r="D98" s="91">
        <v>8224</v>
      </c>
      <c r="E98"/>
      <c r="F98" t="s">
        <v>498</v>
      </c>
      <c r="G98" s="86">
        <v>44223</v>
      </c>
      <c r="H98" t="s">
        <v>149</v>
      </c>
      <c r="I98" s="77">
        <v>12.36</v>
      </c>
      <c r="J98" t="s">
        <v>335</v>
      </c>
      <c r="K98" t="s">
        <v>102</v>
      </c>
      <c r="L98" s="78">
        <v>2.1499999999999998E-2</v>
      </c>
      <c r="M98" s="78">
        <v>4.0099999999999997E-2</v>
      </c>
      <c r="N98" s="77">
        <v>800605.88</v>
      </c>
      <c r="O98" s="77">
        <v>89.41</v>
      </c>
      <c r="P98" s="77">
        <v>715.82171730799996</v>
      </c>
      <c r="Q98" s="78">
        <v>5.1999999999999998E-3</v>
      </c>
      <c r="R98" s="78">
        <v>5.0000000000000001E-4</v>
      </c>
      <c r="W98" s="92"/>
    </row>
    <row r="99" spans="2:23">
      <c r="B99" t="s">
        <v>3614</v>
      </c>
      <c r="C99" t="s">
        <v>2599</v>
      </c>
      <c r="D99" s="91">
        <v>444873</v>
      </c>
      <c r="E99"/>
      <c r="F99" t="s">
        <v>498</v>
      </c>
      <c r="G99" s="86">
        <v>42631</v>
      </c>
      <c r="H99" t="s">
        <v>149</v>
      </c>
      <c r="I99" s="77">
        <v>6.74</v>
      </c>
      <c r="J99" t="s">
        <v>335</v>
      </c>
      <c r="K99" t="s">
        <v>102</v>
      </c>
      <c r="L99" s="78">
        <v>4.1000000000000002E-2</v>
      </c>
      <c r="M99" s="78">
        <v>3.04E-2</v>
      </c>
      <c r="N99" s="77">
        <v>170933.34</v>
      </c>
      <c r="O99" s="77">
        <v>121.68</v>
      </c>
      <c r="P99" s="77">
        <v>207.99168811199999</v>
      </c>
      <c r="Q99" s="78">
        <v>1.5E-3</v>
      </c>
      <c r="R99" s="78">
        <v>2.0000000000000001E-4</v>
      </c>
      <c r="W99" s="92"/>
    </row>
    <row r="100" spans="2:23">
      <c r="B100" t="s">
        <v>3613</v>
      </c>
      <c r="C100" t="s">
        <v>2602</v>
      </c>
      <c r="D100" s="91">
        <v>2984</v>
      </c>
      <c r="E100"/>
      <c r="F100" t="s">
        <v>486</v>
      </c>
      <c r="G100" s="86">
        <v>41422</v>
      </c>
      <c r="H100" t="s">
        <v>208</v>
      </c>
      <c r="I100" s="77">
        <v>3.69</v>
      </c>
      <c r="J100" t="s">
        <v>346</v>
      </c>
      <c r="K100" t="s">
        <v>102</v>
      </c>
      <c r="L100" s="78">
        <v>5.0999999999999997E-2</v>
      </c>
      <c r="M100" s="78">
        <v>2.5100000000000001E-2</v>
      </c>
      <c r="N100" s="77">
        <v>7757.24</v>
      </c>
      <c r="O100" s="77">
        <v>125.65</v>
      </c>
      <c r="P100" s="77">
        <v>9.7469720599999992</v>
      </c>
      <c r="Q100" s="78">
        <v>1E-4</v>
      </c>
      <c r="R100" s="78">
        <v>0</v>
      </c>
      <c r="W100" s="92"/>
    </row>
    <row r="101" spans="2:23">
      <c r="B101" t="s">
        <v>3613</v>
      </c>
      <c r="C101" t="s">
        <v>2602</v>
      </c>
      <c r="D101" s="91">
        <v>11898140</v>
      </c>
      <c r="E101"/>
      <c r="F101" t="s">
        <v>486</v>
      </c>
      <c r="G101" s="86">
        <v>41330</v>
      </c>
      <c r="H101" t="s">
        <v>208</v>
      </c>
      <c r="I101" s="77">
        <v>3.67</v>
      </c>
      <c r="J101" t="s">
        <v>346</v>
      </c>
      <c r="K101" t="s">
        <v>102</v>
      </c>
      <c r="L101" s="78">
        <v>5.0999999999999997E-2</v>
      </c>
      <c r="M101" s="78">
        <v>2.8500000000000001E-2</v>
      </c>
      <c r="N101" s="77">
        <v>48387.43</v>
      </c>
      <c r="O101" s="77">
        <v>124.89</v>
      </c>
      <c r="P101" s="77">
        <v>60.431061327000002</v>
      </c>
      <c r="Q101" s="78">
        <v>4.0000000000000002E-4</v>
      </c>
      <c r="R101" s="78">
        <v>0</v>
      </c>
      <c r="W101" s="92"/>
    </row>
    <row r="102" spans="2:23">
      <c r="B102" t="s">
        <v>3613</v>
      </c>
      <c r="C102" t="s">
        <v>2602</v>
      </c>
      <c r="D102" s="91">
        <v>11898320</v>
      </c>
      <c r="E102"/>
      <c r="F102" t="s">
        <v>486</v>
      </c>
      <c r="G102" s="86">
        <v>41597</v>
      </c>
      <c r="H102" t="s">
        <v>208</v>
      </c>
      <c r="I102" s="77">
        <v>3.68</v>
      </c>
      <c r="J102" t="s">
        <v>346</v>
      </c>
      <c r="K102" t="s">
        <v>102</v>
      </c>
      <c r="L102" s="78">
        <v>5.0999999999999997E-2</v>
      </c>
      <c r="M102" s="78">
        <v>2.6700000000000002E-2</v>
      </c>
      <c r="N102" s="77">
        <v>3223.96</v>
      </c>
      <c r="O102" s="77">
        <v>122.89</v>
      </c>
      <c r="P102" s="77">
        <v>3.9619244440000001</v>
      </c>
      <c r="Q102" s="78">
        <v>0</v>
      </c>
      <c r="R102" s="78">
        <v>0</v>
      </c>
      <c r="W102" s="92"/>
    </row>
    <row r="103" spans="2:23">
      <c r="B103" t="s">
        <v>3613</v>
      </c>
      <c r="C103" t="s">
        <v>2602</v>
      </c>
      <c r="D103" s="91">
        <v>11898330</v>
      </c>
      <c r="E103"/>
      <c r="F103" t="s">
        <v>486</v>
      </c>
      <c r="G103" s="86">
        <v>41630</v>
      </c>
      <c r="H103" t="s">
        <v>208</v>
      </c>
      <c r="I103" s="77">
        <v>3.67</v>
      </c>
      <c r="J103" t="s">
        <v>346</v>
      </c>
      <c r="K103" t="s">
        <v>102</v>
      </c>
      <c r="L103" s="78">
        <v>5.0999999999999997E-2</v>
      </c>
      <c r="M103" s="78">
        <v>2.8500000000000001E-2</v>
      </c>
      <c r="N103" s="77">
        <v>36678.28</v>
      </c>
      <c r="O103" s="77">
        <v>122.56</v>
      </c>
      <c r="P103" s="77">
        <v>44.952899967999997</v>
      </c>
      <c r="Q103" s="78">
        <v>2.9999999999999997E-4</v>
      </c>
      <c r="R103" s="78">
        <v>0</v>
      </c>
      <c r="W103" s="92"/>
    </row>
    <row r="104" spans="2:23">
      <c r="B104" t="s">
        <v>3613</v>
      </c>
      <c r="C104" t="s">
        <v>2602</v>
      </c>
      <c r="D104" s="91">
        <v>11898340</v>
      </c>
      <c r="E104"/>
      <c r="F104" t="s">
        <v>486</v>
      </c>
      <c r="G104" s="86">
        <v>41666</v>
      </c>
      <c r="H104" t="s">
        <v>208</v>
      </c>
      <c r="I104" s="77">
        <v>3.67</v>
      </c>
      <c r="J104" t="s">
        <v>346</v>
      </c>
      <c r="K104" t="s">
        <v>102</v>
      </c>
      <c r="L104" s="78">
        <v>5.0999999999999997E-2</v>
      </c>
      <c r="M104" s="78">
        <v>2.8500000000000001E-2</v>
      </c>
      <c r="N104" s="77">
        <v>7094.31</v>
      </c>
      <c r="O104" s="77">
        <v>122.46</v>
      </c>
      <c r="P104" s="77">
        <v>8.6876920260000006</v>
      </c>
      <c r="Q104" s="78">
        <v>1E-4</v>
      </c>
      <c r="R104" s="78">
        <v>0</v>
      </c>
      <c r="W104" s="92"/>
    </row>
    <row r="105" spans="2:23">
      <c r="B105" t="s">
        <v>3613</v>
      </c>
      <c r="C105" t="s">
        <v>2602</v>
      </c>
      <c r="D105" s="91">
        <v>11898350</v>
      </c>
      <c r="E105"/>
      <c r="F105" t="s">
        <v>486</v>
      </c>
      <c r="G105" s="86">
        <v>41696</v>
      </c>
      <c r="H105" t="s">
        <v>208</v>
      </c>
      <c r="I105" s="77">
        <v>3.67</v>
      </c>
      <c r="J105" t="s">
        <v>346</v>
      </c>
      <c r="K105" t="s">
        <v>102</v>
      </c>
      <c r="L105" s="78">
        <v>5.0999999999999997E-2</v>
      </c>
      <c r="M105" s="78">
        <v>2.8500000000000001E-2</v>
      </c>
      <c r="N105" s="77">
        <v>6828.27</v>
      </c>
      <c r="O105" s="77">
        <v>123.19</v>
      </c>
      <c r="P105" s="77">
        <v>8.4117458129999996</v>
      </c>
      <c r="Q105" s="78">
        <v>1E-4</v>
      </c>
      <c r="R105" s="78">
        <v>0</v>
      </c>
      <c r="W105" s="92"/>
    </row>
    <row r="106" spans="2:23">
      <c r="B106" t="s">
        <v>3613</v>
      </c>
      <c r="C106" t="s">
        <v>2602</v>
      </c>
      <c r="D106" s="91">
        <v>11898360</v>
      </c>
      <c r="E106"/>
      <c r="F106" t="s">
        <v>486</v>
      </c>
      <c r="G106" s="86">
        <v>41725</v>
      </c>
      <c r="H106" t="s">
        <v>208</v>
      </c>
      <c r="I106" s="77">
        <v>3.67</v>
      </c>
      <c r="J106" t="s">
        <v>346</v>
      </c>
      <c r="K106" t="s">
        <v>102</v>
      </c>
      <c r="L106" s="78">
        <v>5.0999999999999997E-2</v>
      </c>
      <c r="M106" s="78">
        <v>2.8500000000000001E-2</v>
      </c>
      <c r="N106" s="77">
        <v>13598.7</v>
      </c>
      <c r="O106" s="77">
        <v>123.42</v>
      </c>
      <c r="P106" s="77">
        <v>16.78351554</v>
      </c>
      <c r="Q106" s="78">
        <v>1E-4</v>
      </c>
      <c r="R106" s="78">
        <v>0</v>
      </c>
      <c r="W106" s="92"/>
    </row>
    <row r="107" spans="2:23">
      <c r="B107" t="s">
        <v>3613</v>
      </c>
      <c r="C107" t="s">
        <v>2602</v>
      </c>
      <c r="D107" s="91">
        <v>11898380</v>
      </c>
      <c r="E107"/>
      <c r="F107" t="s">
        <v>486</v>
      </c>
      <c r="G107" s="86">
        <v>41787</v>
      </c>
      <c r="H107" t="s">
        <v>208</v>
      </c>
      <c r="I107" s="77">
        <v>3.67</v>
      </c>
      <c r="J107" t="s">
        <v>346</v>
      </c>
      <c r="K107" t="s">
        <v>102</v>
      </c>
      <c r="L107" s="78">
        <v>5.0999999999999997E-2</v>
      </c>
      <c r="M107" s="78">
        <v>2.8500000000000001E-2</v>
      </c>
      <c r="N107" s="77">
        <v>8561.2900000000009</v>
      </c>
      <c r="O107" s="77">
        <v>122.94</v>
      </c>
      <c r="P107" s="77">
        <v>10.525249926000001</v>
      </c>
      <c r="Q107" s="78">
        <v>1E-4</v>
      </c>
      <c r="R107" s="78">
        <v>0</v>
      </c>
      <c r="W107" s="92"/>
    </row>
    <row r="108" spans="2:23">
      <c r="B108" t="s">
        <v>3613</v>
      </c>
      <c r="C108" t="s">
        <v>2602</v>
      </c>
      <c r="D108" s="91">
        <v>11898390</v>
      </c>
      <c r="E108"/>
      <c r="F108" t="s">
        <v>486</v>
      </c>
      <c r="G108" s="86">
        <v>41815</v>
      </c>
      <c r="H108" t="s">
        <v>208</v>
      </c>
      <c r="I108" s="77">
        <v>3.67</v>
      </c>
      <c r="J108" t="s">
        <v>346</v>
      </c>
      <c r="K108" t="s">
        <v>102</v>
      </c>
      <c r="L108" s="78">
        <v>5.0999999999999997E-2</v>
      </c>
      <c r="M108" s="78">
        <v>2.8500000000000001E-2</v>
      </c>
      <c r="N108" s="77">
        <v>4813.62</v>
      </c>
      <c r="O108" s="77">
        <v>122.83</v>
      </c>
      <c r="P108" s="77">
        <v>5.912569446</v>
      </c>
      <c r="Q108" s="78">
        <v>0</v>
      </c>
      <c r="R108" s="78">
        <v>0</v>
      </c>
      <c r="W108" s="92"/>
    </row>
    <row r="109" spans="2:23">
      <c r="B109" t="s">
        <v>3613</v>
      </c>
      <c r="C109" t="s">
        <v>2602</v>
      </c>
      <c r="D109" s="91">
        <v>11898400</v>
      </c>
      <c r="E109"/>
      <c r="F109" t="s">
        <v>486</v>
      </c>
      <c r="G109" s="86">
        <v>41836</v>
      </c>
      <c r="H109" t="s">
        <v>208</v>
      </c>
      <c r="I109" s="77">
        <v>3.67</v>
      </c>
      <c r="J109" t="s">
        <v>346</v>
      </c>
      <c r="K109" t="s">
        <v>102</v>
      </c>
      <c r="L109" s="78">
        <v>5.0999999999999997E-2</v>
      </c>
      <c r="M109" s="78">
        <v>2.8500000000000001E-2</v>
      </c>
      <c r="N109" s="77">
        <v>14310.33</v>
      </c>
      <c r="O109" s="77">
        <v>122.47</v>
      </c>
      <c r="P109" s="77">
        <v>17.525861151000001</v>
      </c>
      <c r="Q109" s="78">
        <v>1E-4</v>
      </c>
      <c r="R109" s="78">
        <v>0</v>
      </c>
      <c r="W109" s="92"/>
    </row>
    <row r="110" spans="2:23">
      <c r="B110" t="s">
        <v>3613</v>
      </c>
      <c r="C110" t="s">
        <v>2602</v>
      </c>
      <c r="D110" s="91">
        <v>11898230</v>
      </c>
      <c r="E110"/>
      <c r="F110" t="s">
        <v>486</v>
      </c>
      <c r="G110" s="86">
        <v>41239</v>
      </c>
      <c r="H110" t="s">
        <v>208</v>
      </c>
      <c r="I110" s="77">
        <v>3.67</v>
      </c>
      <c r="J110" t="s">
        <v>346</v>
      </c>
      <c r="K110" t="s">
        <v>102</v>
      </c>
      <c r="L110" s="78">
        <v>5.0999999999999997E-2</v>
      </c>
      <c r="M110" s="78">
        <v>2.8500000000000001E-2</v>
      </c>
      <c r="N110" s="77">
        <v>56659.95</v>
      </c>
      <c r="O110" s="77">
        <v>124.32</v>
      </c>
      <c r="P110" s="77">
        <v>70.439649840000001</v>
      </c>
      <c r="Q110" s="78">
        <v>5.0000000000000001E-4</v>
      </c>
      <c r="R110" s="78">
        <v>1E-4</v>
      </c>
      <c r="W110" s="92"/>
    </row>
    <row r="111" spans="2:23">
      <c r="B111" t="s">
        <v>3613</v>
      </c>
      <c r="C111" t="s">
        <v>2602</v>
      </c>
      <c r="D111" s="91">
        <v>11898120</v>
      </c>
      <c r="E111"/>
      <c r="F111" t="s">
        <v>486</v>
      </c>
      <c r="G111" s="86">
        <v>41269</v>
      </c>
      <c r="H111" t="s">
        <v>208</v>
      </c>
      <c r="I111" s="77">
        <v>3.69</v>
      </c>
      <c r="J111" t="s">
        <v>346</v>
      </c>
      <c r="K111" t="s">
        <v>102</v>
      </c>
      <c r="L111" s="78">
        <v>5.0999999999999997E-2</v>
      </c>
      <c r="M111" s="78">
        <v>2.5100000000000001E-2</v>
      </c>
      <c r="N111" s="77">
        <v>15425.96</v>
      </c>
      <c r="O111" s="77">
        <v>126.45</v>
      </c>
      <c r="P111" s="77">
        <v>19.506126420000001</v>
      </c>
      <c r="Q111" s="78">
        <v>1E-4</v>
      </c>
      <c r="R111" s="78">
        <v>0</v>
      </c>
      <c r="W111" s="92"/>
    </row>
    <row r="112" spans="2:23">
      <c r="B112" t="s">
        <v>3613</v>
      </c>
      <c r="C112" t="s">
        <v>2602</v>
      </c>
      <c r="D112" s="91">
        <v>11898130</v>
      </c>
      <c r="E112"/>
      <c r="F112" t="s">
        <v>486</v>
      </c>
      <c r="G112" s="86">
        <v>41298</v>
      </c>
      <c r="H112" t="s">
        <v>208</v>
      </c>
      <c r="I112" s="77">
        <v>3.67</v>
      </c>
      <c r="J112" t="s">
        <v>346</v>
      </c>
      <c r="K112" t="s">
        <v>102</v>
      </c>
      <c r="L112" s="78">
        <v>5.0999999999999997E-2</v>
      </c>
      <c r="M112" s="78">
        <v>2.8500000000000001E-2</v>
      </c>
      <c r="N112" s="77">
        <v>31214.26</v>
      </c>
      <c r="O112" s="77">
        <v>124.67</v>
      </c>
      <c r="P112" s="77">
        <v>38.914817941999999</v>
      </c>
      <c r="Q112" s="78">
        <v>2.9999999999999997E-4</v>
      </c>
      <c r="R112" s="78">
        <v>0</v>
      </c>
      <c r="W112" s="92"/>
    </row>
    <row r="113" spans="2:23">
      <c r="B113" t="s">
        <v>3613</v>
      </c>
      <c r="C113" t="s">
        <v>2602</v>
      </c>
      <c r="D113" s="91">
        <v>11898150</v>
      </c>
      <c r="E113"/>
      <c r="F113" t="s">
        <v>486</v>
      </c>
      <c r="G113" s="86">
        <v>41389</v>
      </c>
      <c r="H113" t="s">
        <v>208</v>
      </c>
      <c r="I113" s="77">
        <v>3.69</v>
      </c>
      <c r="J113" t="s">
        <v>346</v>
      </c>
      <c r="K113" t="s">
        <v>102</v>
      </c>
      <c r="L113" s="78">
        <v>5.0999999999999997E-2</v>
      </c>
      <c r="M113" s="78">
        <v>2.5100000000000001E-2</v>
      </c>
      <c r="N113" s="77">
        <v>21179.91</v>
      </c>
      <c r="O113" s="77">
        <v>126.19</v>
      </c>
      <c r="P113" s="77">
        <v>26.726928429000001</v>
      </c>
      <c r="Q113" s="78">
        <v>2.0000000000000001E-4</v>
      </c>
      <c r="R113" s="78">
        <v>0</v>
      </c>
      <c r="W113" s="92"/>
    </row>
    <row r="114" spans="2:23">
      <c r="B114" t="s">
        <v>3613</v>
      </c>
      <c r="C114" t="s">
        <v>2602</v>
      </c>
      <c r="D114" s="91">
        <v>11898270</v>
      </c>
      <c r="E114"/>
      <c r="F114" t="s">
        <v>486</v>
      </c>
      <c r="G114" s="86">
        <v>41450</v>
      </c>
      <c r="H114" t="s">
        <v>208</v>
      </c>
      <c r="I114" s="77">
        <v>3.69</v>
      </c>
      <c r="J114" t="s">
        <v>346</v>
      </c>
      <c r="K114" t="s">
        <v>102</v>
      </c>
      <c r="L114" s="78">
        <v>5.0999999999999997E-2</v>
      </c>
      <c r="M114" s="78">
        <v>2.52E-2</v>
      </c>
      <c r="N114" s="77">
        <v>12779.45</v>
      </c>
      <c r="O114" s="77">
        <v>125.51</v>
      </c>
      <c r="P114" s="77">
        <v>16.039487694999998</v>
      </c>
      <c r="Q114" s="78">
        <v>1E-4</v>
      </c>
      <c r="R114" s="78">
        <v>0</v>
      </c>
      <c r="W114" s="92"/>
    </row>
    <row r="115" spans="2:23">
      <c r="B115" t="s">
        <v>3613</v>
      </c>
      <c r="C115" t="s">
        <v>2602</v>
      </c>
      <c r="D115" s="91">
        <v>11898280</v>
      </c>
      <c r="E115"/>
      <c r="F115" t="s">
        <v>486</v>
      </c>
      <c r="G115" s="86">
        <v>41480</v>
      </c>
      <c r="H115" t="s">
        <v>208</v>
      </c>
      <c r="I115" s="77">
        <v>3.69</v>
      </c>
      <c r="J115" t="s">
        <v>346</v>
      </c>
      <c r="K115" t="s">
        <v>102</v>
      </c>
      <c r="L115" s="78">
        <v>5.0999999999999997E-2</v>
      </c>
      <c r="M115" s="78">
        <v>2.58E-2</v>
      </c>
      <c r="N115" s="77">
        <v>11222.88</v>
      </c>
      <c r="O115" s="77">
        <v>124.27</v>
      </c>
      <c r="P115" s="77">
        <v>13.946672976</v>
      </c>
      <c r="Q115" s="78">
        <v>1E-4</v>
      </c>
      <c r="R115" s="78">
        <v>0</v>
      </c>
      <c r="W115" s="92"/>
    </row>
    <row r="116" spans="2:23">
      <c r="B116" t="s">
        <v>3613</v>
      </c>
      <c r="C116" t="s">
        <v>2602</v>
      </c>
      <c r="D116" s="91">
        <v>11898290</v>
      </c>
      <c r="E116"/>
      <c r="F116" t="s">
        <v>486</v>
      </c>
      <c r="G116" s="86">
        <v>41512</v>
      </c>
      <c r="H116" t="s">
        <v>208</v>
      </c>
      <c r="I116" s="77">
        <v>3.63</v>
      </c>
      <c r="J116" t="s">
        <v>346</v>
      </c>
      <c r="K116" t="s">
        <v>102</v>
      </c>
      <c r="L116" s="78">
        <v>5.0999999999999997E-2</v>
      </c>
      <c r="M116" s="78">
        <v>3.5799999999999998E-2</v>
      </c>
      <c r="N116" s="77">
        <v>34989.35</v>
      </c>
      <c r="O116" s="77">
        <v>119.58</v>
      </c>
      <c r="P116" s="77">
        <v>41.840264730000001</v>
      </c>
      <c r="Q116" s="78">
        <v>2.9999999999999997E-4</v>
      </c>
      <c r="R116" s="78">
        <v>0</v>
      </c>
      <c r="W116" s="92"/>
    </row>
    <row r="117" spans="2:23">
      <c r="B117" t="s">
        <v>3613</v>
      </c>
      <c r="C117" t="s">
        <v>2602</v>
      </c>
      <c r="D117" s="91">
        <v>11898300</v>
      </c>
      <c r="E117"/>
      <c r="F117" t="s">
        <v>486</v>
      </c>
      <c r="G117" s="86">
        <v>41547</v>
      </c>
      <c r="H117" t="s">
        <v>208</v>
      </c>
      <c r="I117" s="77">
        <v>3.63</v>
      </c>
      <c r="J117" t="s">
        <v>346</v>
      </c>
      <c r="K117" t="s">
        <v>102</v>
      </c>
      <c r="L117" s="78">
        <v>5.0999999999999997E-2</v>
      </c>
      <c r="M117" s="78">
        <v>3.5799999999999998E-2</v>
      </c>
      <c r="N117" s="77">
        <v>25602.02</v>
      </c>
      <c r="O117" s="77">
        <v>119.34</v>
      </c>
      <c r="P117" s="77">
        <v>30.553450668</v>
      </c>
      <c r="Q117" s="78">
        <v>2.0000000000000001E-4</v>
      </c>
      <c r="R117" s="78">
        <v>0</v>
      </c>
      <c r="W117" s="92"/>
    </row>
    <row r="118" spans="2:23">
      <c r="B118" t="s">
        <v>3613</v>
      </c>
      <c r="C118" t="s">
        <v>2602</v>
      </c>
      <c r="D118" s="91">
        <v>11898310</v>
      </c>
      <c r="E118"/>
      <c r="F118" t="s">
        <v>486</v>
      </c>
      <c r="G118" s="86">
        <v>41571</v>
      </c>
      <c r="H118" t="s">
        <v>208</v>
      </c>
      <c r="I118" s="77">
        <v>3.68</v>
      </c>
      <c r="J118" t="s">
        <v>346</v>
      </c>
      <c r="K118" t="s">
        <v>102</v>
      </c>
      <c r="L118" s="78">
        <v>5.0999999999999997E-2</v>
      </c>
      <c r="M118" s="78">
        <v>2.64E-2</v>
      </c>
      <c r="N118" s="77">
        <v>12483.42</v>
      </c>
      <c r="O118" s="77">
        <v>123.36</v>
      </c>
      <c r="P118" s="77">
        <v>15.399546912</v>
      </c>
      <c r="Q118" s="78">
        <v>1E-4</v>
      </c>
      <c r="R118" s="78">
        <v>0</v>
      </c>
      <c r="W118" s="92"/>
    </row>
    <row r="119" spans="2:23">
      <c r="B119" t="s">
        <v>3613</v>
      </c>
      <c r="C119" t="s">
        <v>2602</v>
      </c>
      <c r="D119" s="91">
        <v>11898410</v>
      </c>
      <c r="E119"/>
      <c r="F119" t="s">
        <v>486</v>
      </c>
      <c r="G119" s="86">
        <v>41911</v>
      </c>
      <c r="H119" t="s">
        <v>208</v>
      </c>
      <c r="I119" s="77">
        <v>3.67</v>
      </c>
      <c r="J119" t="s">
        <v>346</v>
      </c>
      <c r="K119" t="s">
        <v>102</v>
      </c>
      <c r="L119" s="78">
        <v>5.0999999999999997E-2</v>
      </c>
      <c r="M119" s="78">
        <v>2.8500000000000001E-2</v>
      </c>
      <c r="N119" s="77">
        <v>5616.78</v>
      </c>
      <c r="O119" s="77">
        <v>122.47</v>
      </c>
      <c r="P119" s="77">
        <v>6.8788704660000004</v>
      </c>
      <c r="Q119" s="78">
        <v>0</v>
      </c>
      <c r="R119" s="78">
        <v>0</v>
      </c>
      <c r="W119" s="92"/>
    </row>
    <row r="120" spans="2:23">
      <c r="B120" t="s">
        <v>3613</v>
      </c>
      <c r="C120" t="s">
        <v>2602</v>
      </c>
      <c r="D120" s="91">
        <v>11898420</v>
      </c>
      <c r="E120"/>
      <c r="F120" t="s">
        <v>486</v>
      </c>
      <c r="G120" s="86">
        <v>42033</v>
      </c>
      <c r="H120" t="s">
        <v>208</v>
      </c>
      <c r="I120" s="77">
        <v>3.67</v>
      </c>
      <c r="J120" t="s">
        <v>346</v>
      </c>
      <c r="K120" t="s">
        <v>102</v>
      </c>
      <c r="L120" s="78">
        <v>5.0999999999999997E-2</v>
      </c>
      <c r="M120" s="78">
        <v>2.8500000000000001E-2</v>
      </c>
      <c r="N120" s="77">
        <v>37388.06</v>
      </c>
      <c r="O120" s="77">
        <v>122.71</v>
      </c>
      <c r="P120" s="77">
        <v>45.878888426000003</v>
      </c>
      <c r="Q120" s="78">
        <v>2.9999999999999997E-4</v>
      </c>
      <c r="R120" s="78">
        <v>0</v>
      </c>
      <c r="W120" s="92"/>
    </row>
    <row r="121" spans="2:23">
      <c r="B121" t="s">
        <v>3613</v>
      </c>
      <c r="C121" t="s">
        <v>2602</v>
      </c>
      <c r="D121" s="91">
        <v>11898421</v>
      </c>
      <c r="E121"/>
      <c r="F121" t="s">
        <v>486</v>
      </c>
      <c r="G121" s="86">
        <v>42054</v>
      </c>
      <c r="H121" t="s">
        <v>208</v>
      </c>
      <c r="I121" s="77">
        <v>3.67</v>
      </c>
      <c r="J121" t="s">
        <v>346</v>
      </c>
      <c r="K121" t="s">
        <v>102</v>
      </c>
      <c r="L121" s="78">
        <v>5.0999999999999997E-2</v>
      </c>
      <c r="M121" s="78">
        <v>2.8500000000000001E-2</v>
      </c>
      <c r="N121" s="77">
        <v>73034.240000000005</v>
      </c>
      <c r="O121" s="77">
        <v>123.79</v>
      </c>
      <c r="P121" s="77">
        <v>90.409085696000005</v>
      </c>
      <c r="Q121" s="78">
        <v>6.9999999999999999E-4</v>
      </c>
      <c r="R121" s="78">
        <v>1E-4</v>
      </c>
      <c r="W121" s="92"/>
    </row>
    <row r="122" spans="2:23">
      <c r="B122" t="s">
        <v>3613</v>
      </c>
      <c r="C122" t="s">
        <v>2602</v>
      </c>
      <c r="D122" s="91">
        <v>435717</v>
      </c>
      <c r="E122"/>
      <c r="F122" t="s">
        <v>486</v>
      </c>
      <c r="G122" s="86">
        <v>42565</v>
      </c>
      <c r="H122" t="s">
        <v>208</v>
      </c>
      <c r="I122" s="77">
        <v>3.67</v>
      </c>
      <c r="J122" t="s">
        <v>346</v>
      </c>
      <c r="K122" t="s">
        <v>102</v>
      </c>
      <c r="L122" s="78">
        <v>5.0999999999999997E-2</v>
      </c>
      <c r="M122" s="78">
        <v>2.8500000000000001E-2</v>
      </c>
      <c r="N122" s="77">
        <v>89144.78</v>
      </c>
      <c r="O122" s="77">
        <v>124.29</v>
      </c>
      <c r="P122" s="77">
        <v>110.79804706199999</v>
      </c>
      <c r="Q122" s="78">
        <v>8.0000000000000004E-4</v>
      </c>
      <c r="R122" s="78">
        <v>1E-4</v>
      </c>
      <c r="W122" s="92"/>
    </row>
    <row r="123" spans="2:23">
      <c r="B123" t="s">
        <v>3613</v>
      </c>
      <c r="C123" t="s">
        <v>2602</v>
      </c>
      <c r="D123" s="91">
        <v>11898180</v>
      </c>
      <c r="E123"/>
      <c r="F123" t="s">
        <v>486</v>
      </c>
      <c r="G123" s="86">
        <v>41115</v>
      </c>
      <c r="H123" t="s">
        <v>208</v>
      </c>
      <c r="I123" s="77">
        <v>3.67</v>
      </c>
      <c r="J123" t="s">
        <v>346</v>
      </c>
      <c r="K123" t="s">
        <v>102</v>
      </c>
      <c r="L123" s="78">
        <v>5.0999999999999997E-2</v>
      </c>
      <c r="M123" s="78">
        <v>2.86E-2</v>
      </c>
      <c r="N123" s="77">
        <v>22284.799999999999</v>
      </c>
      <c r="O123" s="77">
        <v>125.45</v>
      </c>
      <c r="P123" s="77">
        <v>27.956281600000001</v>
      </c>
      <c r="Q123" s="78">
        <v>2.0000000000000001E-4</v>
      </c>
      <c r="R123" s="78">
        <v>0</v>
      </c>
      <c r="W123" s="92"/>
    </row>
    <row r="124" spans="2:23">
      <c r="B124" t="s">
        <v>3613</v>
      </c>
      <c r="C124" t="s">
        <v>2602</v>
      </c>
      <c r="D124" s="91">
        <v>11898190</v>
      </c>
      <c r="E124"/>
      <c r="F124" t="s">
        <v>486</v>
      </c>
      <c r="G124" s="86">
        <v>41179</v>
      </c>
      <c r="H124" t="s">
        <v>208</v>
      </c>
      <c r="I124" s="77">
        <v>3.67</v>
      </c>
      <c r="J124" t="s">
        <v>346</v>
      </c>
      <c r="K124" t="s">
        <v>102</v>
      </c>
      <c r="L124" s="78">
        <v>5.0999999999999997E-2</v>
      </c>
      <c r="M124" s="78">
        <v>2.8500000000000001E-2</v>
      </c>
      <c r="N124" s="77">
        <v>28101.14</v>
      </c>
      <c r="O124" s="77">
        <v>124.08</v>
      </c>
      <c r="P124" s="77">
        <v>34.867894511999999</v>
      </c>
      <c r="Q124" s="78">
        <v>2.9999999999999997E-4</v>
      </c>
      <c r="R124" s="78">
        <v>0</v>
      </c>
      <c r="W124" s="92"/>
    </row>
    <row r="125" spans="2:23">
      <c r="B125" t="s">
        <v>3614</v>
      </c>
      <c r="C125" t="s">
        <v>2599</v>
      </c>
      <c r="D125" s="91">
        <v>2963</v>
      </c>
      <c r="E125"/>
      <c r="F125" t="s">
        <v>498</v>
      </c>
      <c r="G125" s="86">
        <v>41423</v>
      </c>
      <c r="H125" t="s">
        <v>149</v>
      </c>
      <c r="I125" s="77">
        <v>2.81</v>
      </c>
      <c r="J125" t="s">
        <v>335</v>
      </c>
      <c r="K125" t="s">
        <v>102</v>
      </c>
      <c r="L125" s="78">
        <v>0.05</v>
      </c>
      <c r="M125" s="78">
        <v>2.52E-2</v>
      </c>
      <c r="N125" s="77">
        <v>153262.66</v>
      </c>
      <c r="O125" s="77">
        <v>122</v>
      </c>
      <c r="P125" s="77">
        <v>186.98044519999999</v>
      </c>
      <c r="Q125" s="78">
        <v>1.4E-3</v>
      </c>
      <c r="R125" s="78">
        <v>1E-4</v>
      </c>
      <c r="W125" s="92"/>
    </row>
    <row r="126" spans="2:23">
      <c r="B126" t="s">
        <v>3614</v>
      </c>
      <c r="C126" t="s">
        <v>2599</v>
      </c>
      <c r="D126" s="91">
        <v>2968</v>
      </c>
      <c r="E126"/>
      <c r="F126" t="s">
        <v>498</v>
      </c>
      <c r="G126" s="86">
        <v>41423</v>
      </c>
      <c r="H126" t="s">
        <v>149</v>
      </c>
      <c r="I126" s="77">
        <v>2.81</v>
      </c>
      <c r="J126" t="s">
        <v>335</v>
      </c>
      <c r="K126" t="s">
        <v>102</v>
      </c>
      <c r="L126" s="78">
        <v>0.05</v>
      </c>
      <c r="M126" s="78">
        <v>2.52E-2</v>
      </c>
      <c r="N126" s="77">
        <v>49292.32</v>
      </c>
      <c r="O126" s="77">
        <v>122</v>
      </c>
      <c r="P126" s="77">
        <v>60.136630400000001</v>
      </c>
      <c r="Q126" s="78">
        <v>4.0000000000000002E-4</v>
      </c>
      <c r="R126" s="78">
        <v>0</v>
      </c>
      <c r="W126" s="92"/>
    </row>
    <row r="127" spans="2:23">
      <c r="B127" t="s">
        <v>3614</v>
      </c>
      <c r="C127" t="s">
        <v>2599</v>
      </c>
      <c r="D127" s="91">
        <v>4605</v>
      </c>
      <c r="E127"/>
      <c r="F127" t="s">
        <v>498</v>
      </c>
      <c r="G127" s="86">
        <v>42352</v>
      </c>
      <c r="H127" t="s">
        <v>149</v>
      </c>
      <c r="I127" s="77">
        <v>5.04</v>
      </c>
      <c r="J127" t="s">
        <v>335</v>
      </c>
      <c r="K127" t="s">
        <v>102</v>
      </c>
      <c r="L127" s="78">
        <v>0.05</v>
      </c>
      <c r="M127" s="78">
        <v>2.8000000000000001E-2</v>
      </c>
      <c r="N127" s="77">
        <v>188376.4</v>
      </c>
      <c r="O127" s="77">
        <v>125.99</v>
      </c>
      <c r="P127" s="77">
        <v>237.33542636000001</v>
      </c>
      <c r="Q127" s="78">
        <v>1.6999999999999999E-3</v>
      </c>
      <c r="R127" s="78">
        <v>2.0000000000000001E-4</v>
      </c>
      <c r="W127" s="92"/>
    </row>
    <row r="128" spans="2:23">
      <c r="B128" t="s">
        <v>3614</v>
      </c>
      <c r="C128" t="s">
        <v>2599</v>
      </c>
      <c r="D128" s="91">
        <v>4606</v>
      </c>
      <c r="E128"/>
      <c r="F128" t="s">
        <v>498</v>
      </c>
      <c r="G128" s="86">
        <v>42352</v>
      </c>
      <c r="H128" t="s">
        <v>149</v>
      </c>
      <c r="I128" s="77">
        <v>6.78</v>
      </c>
      <c r="J128" t="s">
        <v>335</v>
      </c>
      <c r="K128" t="s">
        <v>102</v>
      </c>
      <c r="L128" s="78">
        <v>4.1000000000000002E-2</v>
      </c>
      <c r="M128" s="78">
        <v>2.7900000000000001E-2</v>
      </c>
      <c r="N128" s="77">
        <v>576016.54</v>
      </c>
      <c r="O128" s="77">
        <v>123.24</v>
      </c>
      <c r="P128" s="77">
        <v>709.88278389599998</v>
      </c>
      <c r="Q128" s="78">
        <v>5.1000000000000004E-3</v>
      </c>
      <c r="R128" s="78">
        <v>5.0000000000000001E-4</v>
      </c>
      <c r="W128" s="92"/>
    </row>
    <row r="129" spans="2:23">
      <c r="B129" t="s">
        <v>3613</v>
      </c>
      <c r="C129" t="s">
        <v>2602</v>
      </c>
      <c r="D129" s="91">
        <v>88770</v>
      </c>
      <c r="E129"/>
      <c r="F129" t="s">
        <v>486</v>
      </c>
      <c r="G129" s="86">
        <v>40570</v>
      </c>
      <c r="H129" t="s">
        <v>208</v>
      </c>
      <c r="I129" s="77">
        <v>3.69</v>
      </c>
      <c r="J129" t="s">
        <v>346</v>
      </c>
      <c r="K129" t="s">
        <v>102</v>
      </c>
      <c r="L129" s="78">
        <v>5.0999999999999997E-2</v>
      </c>
      <c r="M129" s="78">
        <v>2.5100000000000001E-2</v>
      </c>
      <c r="N129" s="77">
        <v>452003.57</v>
      </c>
      <c r="O129" s="77">
        <v>131.06</v>
      </c>
      <c r="P129" s="77">
        <v>592.395878842</v>
      </c>
      <c r="Q129" s="78">
        <v>4.3E-3</v>
      </c>
      <c r="R129" s="78">
        <v>4.0000000000000002E-4</v>
      </c>
      <c r="W129" s="92"/>
    </row>
    <row r="130" spans="2:23">
      <c r="B130" t="s">
        <v>3613</v>
      </c>
      <c r="C130" t="s">
        <v>2602</v>
      </c>
      <c r="D130" s="91">
        <v>11896140</v>
      </c>
      <c r="E130"/>
      <c r="F130" t="s">
        <v>486</v>
      </c>
      <c r="G130" s="86">
        <v>40933</v>
      </c>
      <c r="H130" t="s">
        <v>208</v>
      </c>
      <c r="I130" s="77">
        <v>3.67</v>
      </c>
      <c r="J130" t="s">
        <v>346</v>
      </c>
      <c r="K130" t="s">
        <v>102</v>
      </c>
      <c r="L130" s="78">
        <v>5.1299999999999998E-2</v>
      </c>
      <c r="M130" s="78">
        <v>2.8500000000000001E-2</v>
      </c>
      <c r="N130" s="77">
        <v>66622.539999999994</v>
      </c>
      <c r="O130" s="77">
        <v>126.87</v>
      </c>
      <c r="P130" s="77">
        <v>84.524016497999995</v>
      </c>
      <c r="Q130" s="78">
        <v>5.9999999999999995E-4</v>
      </c>
      <c r="R130" s="78">
        <v>1E-4</v>
      </c>
      <c r="W130" s="92"/>
    </row>
    <row r="131" spans="2:23">
      <c r="B131" t="s">
        <v>3613</v>
      </c>
      <c r="C131" t="s">
        <v>2602</v>
      </c>
      <c r="D131" s="91">
        <v>11896150</v>
      </c>
      <c r="E131"/>
      <c r="F131" t="s">
        <v>486</v>
      </c>
      <c r="G131" s="86">
        <v>40993</v>
      </c>
      <c r="H131" t="s">
        <v>208</v>
      </c>
      <c r="I131" s="77">
        <v>3.67</v>
      </c>
      <c r="J131" t="s">
        <v>346</v>
      </c>
      <c r="K131" t="s">
        <v>102</v>
      </c>
      <c r="L131" s="78">
        <v>5.1499999999999997E-2</v>
      </c>
      <c r="M131" s="78">
        <v>2.8500000000000001E-2</v>
      </c>
      <c r="N131" s="77">
        <v>38772.589999999997</v>
      </c>
      <c r="O131" s="77">
        <v>126.94</v>
      </c>
      <c r="P131" s="77">
        <v>49.217925745999999</v>
      </c>
      <c r="Q131" s="78">
        <v>4.0000000000000002E-4</v>
      </c>
      <c r="R131" s="78">
        <v>0</v>
      </c>
      <c r="W131" s="92"/>
    </row>
    <row r="132" spans="2:23">
      <c r="B132" t="s">
        <v>3613</v>
      </c>
      <c r="C132" t="s">
        <v>2602</v>
      </c>
      <c r="D132" s="91">
        <v>11896160</v>
      </c>
      <c r="E132"/>
      <c r="F132" t="s">
        <v>486</v>
      </c>
      <c r="G132" s="86">
        <v>41053</v>
      </c>
      <c r="H132" t="s">
        <v>208</v>
      </c>
      <c r="I132" s="77">
        <v>3.67</v>
      </c>
      <c r="J132" t="s">
        <v>346</v>
      </c>
      <c r="K132" t="s">
        <v>102</v>
      </c>
      <c r="L132" s="78">
        <v>5.0999999999999997E-2</v>
      </c>
      <c r="M132" s="78">
        <v>2.8500000000000001E-2</v>
      </c>
      <c r="N132" s="77">
        <v>27310.5</v>
      </c>
      <c r="O132" s="77">
        <v>125.14</v>
      </c>
      <c r="P132" s="77">
        <v>34.176359699999999</v>
      </c>
      <c r="Q132" s="78">
        <v>2.0000000000000001E-4</v>
      </c>
      <c r="R132" s="78">
        <v>0</v>
      </c>
      <c r="W132" s="92"/>
    </row>
    <row r="133" spans="2:23">
      <c r="B133" t="s">
        <v>3613</v>
      </c>
      <c r="C133" t="s">
        <v>2602</v>
      </c>
      <c r="D133" s="91">
        <v>11898170</v>
      </c>
      <c r="E133"/>
      <c r="F133" t="s">
        <v>486</v>
      </c>
      <c r="G133" s="86">
        <v>41085</v>
      </c>
      <c r="H133" t="s">
        <v>208</v>
      </c>
      <c r="I133" s="77">
        <v>3.67</v>
      </c>
      <c r="J133" t="s">
        <v>346</v>
      </c>
      <c r="K133" t="s">
        <v>102</v>
      </c>
      <c r="L133" s="78">
        <v>5.0999999999999997E-2</v>
      </c>
      <c r="M133" s="78">
        <v>2.8500000000000001E-2</v>
      </c>
      <c r="N133" s="77">
        <v>50253.21</v>
      </c>
      <c r="O133" s="77">
        <v>125.14</v>
      </c>
      <c r="P133" s="77">
        <v>62.886866994000002</v>
      </c>
      <c r="Q133" s="78">
        <v>5.0000000000000001E-4</v>
      </c>
      <c r="R133" s="78">
        <v>0</v>
      </c>
      <c r="W133" s="92"/>
    </row>
    <row r="134" spans="2:23">
      <c r="B134" t="s">
        <v>3617</v>
      </c>
      <c r="C134" t="s">
        <v>2599</v>
      </c>
      <c r="D134" s="91">
        <v>472710</v>
      </c>
      <c r="E134"/>
      <c r="F134" t="s">
        <v>486</v>
      </c>
      <c r="G134" s="86">
        <v>42901</v>
      </c>
      <c r="H134" t="s">
        <v>208</v>
      </c>
      <c r="I134" s="77">
        <v>0.71</v>
      </c>
      <c r="J134" t="s">
        <v>132</v>
      </c>
      <c r="K134" t="s">
        <v>102</v>
      </c>
      <c r="L134" s="78">
        <v>0.04</v>
      </c>
      <c r="M134" s="78">
        <v>6.0600000000000001E-2</v>
      </c>
      <c r="N134" s="77">
        <v>388780.34</v>
      </c>
      <c r="O134" s="77">
        <v>99.77</v>
      </c>
      <c r="P134" s="77">
        <v>387.88614521800002</v>
      </c>
      <c r="Q134" s="78">
        <v>2.8E-3</v>
      </c>
      <c r="R134" s="78">
        <v>2.9999999999999997E-4</v>
      </c>
      <c r="W134" s="92"/>
    </row>
    <row r="135" spans="2:23">
      <c r="B135" t="s">
        <v>3613</v>
      </c>
      <c r="C135" t="s">
        <v>2602</v>
      </c>
      <c r="D135" s="91">
        <v>11898200</v>
      </c>
      <c r="E135"/>
      <c r="F135" t="s">
        <v>486</v>
      </c>
      <c r="G135" s="86">
        <v>41207</v>
      </c>
      <c r="H135" t="s">
        <v>208</v>
      </c>
      <c r="I135" s="77">
        <v>3.69</v>
      </c>
      <c r="J135" t="s">
        <v>346</v>
      </c>
      <c r="K135" t="s">
        <v>102</v>
      </c>
      <c r="L135" s="78">
        <v>5.0999999999999997E-2</v>
      </c>
      <c r="M135" s="78">
        <v>2.5100000000000001E-2</v>
      </c>
      <c r="N135" s="77">
        <v>6424.93</v>
      </c>
      <c r="O135" s="77">
        <v>125.63</v>
      </c>
      <c r="P135" s="77">
        <v>8.0716395589999994</v>
      </c>
      <c r="Q135" s="78">
        <v>1E-4</v>
      </c>
      <c r="R135" s="78">
        <v>0</v>
      </c>
      <c r="W135" s="92"/>
    </row>
    <row r="136" spans="2:23">
      <c r="B136" t="s">
        <v>3613</v>
      </c>
      <c r="C136" t="s">
        <v>2602</v>
      </c>
      <c r="D136" s="91">
        <v>88769</v>
      </c>
      <c r="E136"/>
      <c r="F136" t="s">
        <v>486</v>
      </c>
      <c r="G136" s="86">
        <v>40871</v>
      </c>
      <c r="H136" t="s">
        <v>208</v>
      </c>
      <c r="I136" s="77">
        <v>3.67</v>
      </c>
      <c r="J136" t="s">
        <v>346</v>
      </c>
      <c r="K136" t="s">
        <v>102</v>
      </c>
      <c r="L136" s="78">
        <v>5.1900000000000002E-2</v>
      </c>
      <c r="M136" s="78">
        <v>2.8500000000000001E-2</v>
      </c>
      <c r="N136" s="77">
        <v>17608.78</v>
      </c>
      <c r="O136" s="77">
        <v>126.98</v>
      </c>
      <c r="P136" s="77">
        <v>22.359628844</v>
      </c>
      <c r="Q136" s="78">
        <v>2.0000000000000001E-4</v>
      </c>
      <c r="R136" s="78">
        <v>0</v>
      </c>
      <c r="W136" s="92"/>
    </row>
    <row r="137" spans="2:23">
      <c r="B137" t="s">
        <v>3613</v>
      </c>
      <c r="C137" t="s">
        <v>2602</v>
      </c>
      <c r="D137" s="91">
        <v>11896130</v>
      </c>
      <c r="E137"/>
      <c r="F137" t="s">
        <v>486</v>
      </c>
      <c r="G137" s="86">
        <v>40903</v>
      </c>
      <c r="H137" t="s">
        <v>208</v>
      </c>
      <c r="I137" s="77">
        <v>3.63</v>
      </c>
      <c r="J137" t="s">
        <v>346</v>
      </c>
      <c r="K137" t="s">
        <v>102</v>
      </c>
      <c r="L137" s="78">
        <v>5.2600000000000001E-2</v>
      </c>
      <c r="M137" s="78">
        <v>3.56E-2</v>
      </c>
      <c r="N137" s="77">
        <v>18066.86</v>
      </c>
      <c r="O137" s="77">
        <v>124.33</v>
      </c>
      <c r="P137" s="77">
        <v>22.462527038000001</v>
      </c>
      <c r="Q137" s="78">
        <v>2.0000000000000001E-4</v>
      </c>
      <c r="R137" s="78">
        <v>0</v>
      </c>
      <c r="W137" s="92"/>
    </row>
    <row r="138" spans="2:23">
      <c r="B138" t="s">
        <v>3609</v>
      </c>
      <c r="C138" t="s">
        <v>2599</v>
      </c>
      <c r="D138" s="91">
        <v>9079</v>
      </c>
      <c r="E138"/>
      <c r="F138" t="s">
        <v>2604</v>
      </c>
      <c r="G138" s="86">
        <v>44705</v>
      </c>
      <c r="H138" t="s">
        <v>1035</v>
      </c>
      <c r="I138" s="77">
        <v>7.53</v>
      </c>
      <c r="J138" t="s">
        <v>335</v>
      </c>
      <c r="K138" t="s">
        <v>102</v>
      </c>
      <c r="L138" s="78">
        <v>2.3699999999999999E-2</v>
      </c>
      <c r="M138" s="78">
        <v>2.7E-2</v>
      </c>
      <c r="N138" s="77">
        <v>790927.57</v>
      </c>
      <c r="O138" s="77">
        <v>104.18</v>
      </c>
      <c r="P138" s="77">
        <v>823.98834242600003</v>
      </c>
      <c r="Q138" s="78">
        <v>6.0000000000000001E-3</v>
      </c>
      <c r="R138" s="78">
        <v>5.9999999999999995E-4</v>
      </c>
      <c r="W138" s="92"/>
    </row>
    <row r="139" spans="2:23">
      <c r="B139" t="s">
        <v>3609</v>
      </c>
      <c r="C139" t="s">
        <v>2599</v>
      </c>
      <c r="D139" s="91">
        <v>9017</v>
      </c>
      <c r="E139"/>
      <c r="F139" t="s">
        <v>2604</v>
      </c>
      <c r="G139" s="86">
        <v>44651</v>
      </c>
      <c r="H139" t="s">
        <v>1035</v>
      </c>
      <c r="I139" s="77">
        <v>7.63</v>
      </c>
      <c r="J139" t="s">
        <v>335</v>
      </c>
      <c r="K139" t="s">
        <v>102</v>
      </c>
      <c r="L139" s="78">
        <v>1.7999999999999999E-2</v>
      </c>
      <c r="M139" s="78">
        <v>3.8600000000000002E-2</v>
      </c>
      <c r="N139" s="77">
        <v>1937860.9</v>
      </c>
      <c r="O139" s="77">
        <v>92.54</v>
      </c>
      <c r="P139" s="77">
        <v>1793.29647686</v>
      </c>
      <c r="Q139" s="78">
        <v>1.2999999999999999E-2</v>
      </c>
      <c r="R139" s="78">
        <v>1.2999999999999999E-3</v>
      </c>
      <c r="W139" s="92"/>
    </row>
    <row r="140" spans="2:23">
      <c r="B140" t="s">
        <v>3609</v>
      </c>
      <c r="C140" t="s">
        <v>2599</v>
      </c>
      <c r="D140" s="91">
        <v>9080</v>
      </c>
      <c r="E140"/>
      <c r="F140" t="s">
        <v>2604</v>
      </c>
      <c r="G140" s="86">
        <v>44705</v>
      </c>
      <c r="H140" t="s">
        <v>1035</v>
      </c>
      <c r="I140" s="77">
        <v>7.16</v>
      </c>
      <c r="J140" t="s">
        <v>335</v>
      </c>
      <c r="K140" t="s">
        <v>102</v>
      </c>
      <c r="L140" s="78">
        <v>2.3199999999999998E-2</v>
      </c>
      <c r="M140" s="78">
        <v>2.8299999999999999E-2</v>
      </c>
      <c r="N140" s="77">
        <v>562094.99</v>
      </c>
      <c r="O140" s="77">
        <v>103.01</v>
      </c>
      <c r="P140" s="77">
        <v>579.01404919900006</v>
      </c>
      <c r="Q140" s="78">
        <v>4.1999999999999997E-3</v>
      </c>
      <c r="R140" s="78">
        <v>4.0000000000000002E-4</v>
      </c>
      <c r="W140" s="92"/>
    </row>
    <row r="141" spans="2:23">
      <c r="B141" t="s">
        <v>3609</v>
      </c>
      <c r="C141" t="s">
        <v>2599</v>
      </c>
      <c r="D141" s="91">
        <v>9019</v>
      </c>
      <c r="E141"/>
      <c r="F141" t="s">
        <v>2604</v>
      </c>
      <c r="G141" s="86">
        <v>44651</v>
      </c>
      <c r="H141" t="s">
        <v>1035</v>
      </c>
      <c r="I141" s="77">
        <v>7.22</v>
      </c>
      <c r="J141" t="s">
        <v>335</v>
      </c>
      <c r="K141" t="s">
        <v>102</v>
      </c>
      <c r="L141" s="78">
        <v>1.8800000000000001E-2</v>
      </c>
      <c r="M141" s="78">
        <v>4.0099999999999997E-2</v>
      </c>
      <c r="N141" s="77">
        <v>1197071.81</v>
      </c>
      <c r="O141" s="77">
        <v>92.89</v>
      </c>
      <c r="P141" s="77">
        <v>1111.9600043089999</v>
      </c>
      <c r="Q141" s="78">
        <v>8.0999999999999996E-3</v>
      </c>
      <c r="R141" s="78">
        <v>8.0000000000000004E-4</v>
      </c>
      <c r="W141" s="92"/>
    </row>
    <row r="142" spans="2:23">
      <c r="B142" t="s">
        <v>3616</v>
      </c>
      <c r="C142" t="s">
        <v>2599</v>
      </c>
      <c r="D142" s="91">
        <v>371706</v>
      </c>
      <c r="E142"/>
      <c r="F142" t="s">
        <v>498</v>
      </c>
      <c r="G142" s="86">
        <v>42052</v>
      </c>
      <c r="H142" t="s">
        <v>149</v>
      </c>
      <c r="I142" s="77">
        <v>3.91</v>
      </c>
      <c r="J142" t="s">
        <v>688</v>
      </c>
      <c r="K142" t="s">
        <v>102</v>
      </c>
      <c r="L142" s="78">
        <v>2.98E-2</v>
      </c>
      <c r="M142" s="78">
        <v>2.3099999999999999E-2</v>
      </c>
      <c r="N142" s="77">
        <v>216430.77</v>
      </c>
      <c r="O142" s="77">
        <v>116.98</v>
      </c>
      <c r="P142" s="77">
        <v>253.18071474600001</v>
      </c>
      <c r="Q142" s="78">
        <v>1.8E-3</v>
      </c>
      <c r="R142" s="78">
        <v>2.0000000000000001E-4</v>
      </c>
      <c r="W142" s="92"/>
    </row>
    <row r="143" spans="2:23">
      <c r="B143" t="s">
        <v>3615</v>
      </c>
      <c r="C143" t="s">
        <v>2602</v>
      </c>
      <c r="D143" s="91">
        <v>95350501</v>
      </c>
      <c r="E143"/>
      <c r="F143" t="s">
        <v>498</v>
      </c>
      <c r="G143" s="86">
        <v>41281</v>
      </c>
      <c r="H143" t="s">
        <v>149</v>
      </c>
      <c r="I143" s="77">
        <v>4.53</v>
      </c>
      <c r="J143" t="s">
        <v>688</v>
      </c>
      <c r="K143" t="s">
        <v>102</v>
      </c>
      <c r="L143" s="78">
        <v>5.3499999999999999E-2</v>
      </c>
      <c r="M143" s="78">
        <v>2.1999999999999999E-2</v>
      </c>
      <c r="N143" s="77">
        <v>72113.13</v>
      </c>
      <c r="O143" s="77">
        <v>130.07</v>
      </c>
      <c r="P143" s="77">
        <v>93.797548191000004</v>
      </c>
      <c r="Q143" s="78">
        <v>6.9999999999999999E-4</v>
      </c>
      <c r="R143" s="78">
        <v>1E-4</v>
      </c>
      <c r="W143" s="92"/>
    </row>
    <row r="144" spans="2:23">
      <c r="B144" t="s">
        <v>3615</v>
      </c>
      <c r="C144" t="s">
        <v>2602</v>
      </c>
      <c r="D144" s="91">
        <v>95350502</v>
      </c>
      <c r="E144"/>
      <c r="F144" t="s">
        <v>498</v>
      </c>
      <c r="G144" s="86">
        <v>41767</v>
      </c>
      <c r="H144" t="s">
        <v>149</v>
      </c>
      <c r="I144" s="77">
        <v>4.49</v>
      </c>
      <c r="J144" t="s">
        <v>688</v>
      </c>
      <c r="K144" t="s">
        <v>102</v>
      </c>
      <c r="L144" s="78">
        <v>5.3499999999999999E-2</v>
      </c>
      <c r="M144" s="78">
        <v>2.7900000000000001E-2</v>
      </c>
      <c r="N144" s="77">
        <v>12538.23</v>
      </c>
      <c r="O144" s="77">
        <v>124.87</v>
      </c>
      <c r="P144" s="77">
        <v>15.656487801000001</v>
      </c>
      <c r="Q144" s="78">
        <v>1E-4</v>
      </c>
      <c r="R144" s="78">
        <v>0</v>
      </c>
      <c r="W144" s="92"/>
    </row>
    <row r="145" spans="2:23">
      <c r="B145" t="s">
        <v>3615</v>
      </c>
      <c r="C145" t="s">
        <v>2602</v>
      </c>
      <c r="D145" s="91">
        <v>99001</v>
      </c>
      <c r="E145"/>
      <c r="F145" t="s">
        <v>498</v>
      </c>
      <c r="G145" s="86">
        <v>41269</v>
      </c>
      <c r="H145" t="s">
        <v>149</v>
      </c>
      <c r="I145" s="77">
        <v>4.53</v>
      </c>
      <c r="J145" t="s">
        <v>688</v>
      </c>
      <c r="K145" t="s">
        <v>102</v>
      </c>
      <c r="L145" s="78">
        <v>5.3499999999999999E-2</v>
      </c>
      <c r="M145" s="78">
        <v>2.1899999999999999E-2</v>
      </c>
      <c r="N145" s="77">
        <v>62271.85</v>
      </c>
      <c r="O145" s="77">
        <v>130.12</v>
      </c>
      <c r="P145" s="77">
        <v>81.028131220000006</v>
      </c>
      <c r="Q145" s="78">
        <v>5.9999999999999995E-4</v>
      </c>
      <c r="R145" s="78">
        <v>1E-4</v>
      </c>
      <c r="W145" s="92"/>
    </row>
    <row r="146" spans="2:23">
      <c r="B146" t="s">
        <v>3615</v>
      </c>
      <c r="C146" t="s">
        <v>2602</v>
      </c>
      <c r="D146" s="91">
        <v>95350102</v>
      </c>
      <c r="E146"/>
      <c r="F146" t="s">
        <v>498</v>
      </c>
      <c r="G146" s="86">
        <v>41767</v>
      </c>
      <c r="H146" t="s">
        <v>149</v>
      </c>
      <c r="I146" s="77">
        <v>4.49</v>
      </c>
      <c r="J146" t="s">
        <v>688</v>
      </c>
      <c r="K146" t="s">
        <v>102</v>
      </c>
      <c r="L146" s="78">
        <v>5.3499999999999999E-2</v>
      </c>
      <c r="M146" s="78">
        <v>2.7900000000000001E-2</v>
      </c>
      <c r="N146" s="77">
        <v>9812.5300000000007</v>
      </c>
      <c r="O146" s="77">
        <v>124.87</v>
      </c>
      <c r="P146" s="77">
        <v>12.252906211000001</v>
      </c>
      <c r="Q146" s="78">
        <v>1E-4</v>
      </c>
      <c r="R146" s="78">
        <v>0</v>
      </c>
      <c r="W146" s="92"/>
    </row>
    <row r="147" spans="2:23">
      <c r="B147" t="s">
        <v>3615</v>
      </c>
      <c r="C147" t="s">
        <v>2602</v>
      </c>
      <c r="D147" s="91">
        <v>99000</v>
      </c>
      <c r="E147"/>
      <c r="F147" t="s">
        <v>498</v>
      </c>
      <c r="G147" s="86">
        <v>41269</v>
      </c>
      <c r="H147" t="s">
        <v>149</v>
      </c>
      <c r="I147" s="77">
        <v>4.53</v>
      </c>
      <c r="J147" t="s">
        <v>688</v>
      </c>
      <c r="K147" t="s">
        <v>102</v>
      </c>
      <c r="L147" s="78">
        <v>5.3499999999999999E-2</v>
      </c>
      <c r="M147" s="78">
        <v>2.1899999999999999E-2</v>
      </c>
      <c r="N147" s="77">
        <v>66163.839999999997</v>
      </c>
      <c r="O147" s="77">
        <v>130.12</v>
      </c>
      <c r="P147" s="77">
        <v>86.092388607999993</v>
      </c>
      <c r="Q147" s="78">
        <v>5.9999999999999995E-4</v>
      </c>
      <c r="R147" s="78">
        <v>1E-4</v>
      </c>
      <c r="W147" s="92"/>
    </row>
    <row r="148" spans="2:23">
      <c r="B148" t="s">
        <v>3615</v>
      </c>
      <c r="C148" t="s">
        <v>2602</v>
      </c>
      <c r="D148" s="91">
        <v>95350202</v>
      </c>
      <c r="E148"/>
      <c r="F148" t="s">
        <v>498</v>
      </c>
      <c r="G148" s="86">
        <v>41767</v>
      </c>
      <c r="H148" t="s">
        <v>149</v>
      </c>
      <c r="I148" s="77">
        <v>4.49</v>
      </c>
      <c r="J148" t="s">
        <v>688</v>
      </c>
      <c r="K148" t="s">
        <v>102</v>
      </c>
      <c r="L148" s="78">
        <v>5.3499999999999999E-2</v>
      </c>
      <c r="M148" s="78">
        <v>2.7900000000000001E-2</v>
      </c>
      <c r="N148" s="77">
        <v>12538.23</v>
      </c>
      <c r="O148" s="77">
        <v>124.87</v>
      </c>
      <c r="P148" s="77">
        <v>15.656487801000001</v>
      </c>
      <c r="Q148" s="78">
        <v>1E-4</v>
      </c>
      <c r="R148" s="78">
        <v>0</v>
      </c>
      <c r="W148" s="92"/>
    </row>
    <row r="149" spans="2:23">
      <c r="B149" t="s">
        <v>3615</v>
      </c>
      <c r="C149" t="s">
        <v>2602</v>
      </c>
      <c r="D149" s="91">
        <v>95350301</v>
      </c>
      <c r="E149"/>
      <c r="F149" t="s">
        <v>498</v>
      </c>
      <c r="G149" s="86">
        <v>41281</v>
      </c>
      <c r="H149" t="s">
        <v>149</v>
      </c>
      <c r="I149" s="77">
        <v>4.53</v>
      </c>
      <c r="J149" t="s">
        <v>688</v>
      </c>
      <c r="K149" t="s">
        <v>102</v>
      </c>
      <c r="L149" s="78">
        <v>5.3499999999999999E-2</v>
      </c>
      <c r="M149" s="78">
        <v>2.1999999999999999E-2</v>
      </c>
      <c r="N149" s="77">
        <v>83356.89</v>
      </c>
      <c r="O149" s="77">
        <v>130.07</v>
      </c>
      <c r="P149" s="77">
        <v>108.422306823</v>
      </c>
      <c r="Q149" s="78">
        <v>8.0000000000000004E-4</v>
      </c>
      <c r="R149" s="78">
        <v>1E-4</v>
      </c>
      <c r="W149" s="92"/>
    </row>
    <row r="150" spans="2:23">
      <c r="B150" t="s">
        <v>3615</v>
      </c>
      <c r="C150" t="s">
        <v>2602</v>
      </c>
      <c r="D150" s="91">
        <v>95350302</v>
      </c>
      <c r="E150"/>
      <c r="F150" t="s">
        <v>498</v>
      </c>
      <c r="G150" s="86">
        <v>41767</v>
      </c>
      <c r="H150" t="s">
        <v>149</v>
      </c>
      <c r="I150" s="77">
        <v>4.49</v>
      </c>
      <c r="J150" t="s">
        <v>688</v>
      </c>
      <c r="K150" t="s">
        <v>102</v>
      </c>
      <c r="L150" s="78">
        <v>5.3499999999999999E-2</v>
      </c>
      <c r="M150" s="78">
        <v>2.7900000000000001E-2</v>
      </c>
      <c r="N150" s="77">
        <v>14718.79</v>
      </c>
      <c r="O150" s="77">
        <v>124.87</v>
      </c>
      <c r="P150" s="77">
        <v>18.379353073000001</v>
      </c>
      <c r="Q150" s="78">
        <v>1E-4</v>
      </c>
      <c r="R150" s="78">
        <v>0</v>
      </c>
      <c r="W150" s="92"/>
    </row>
    <row r="151" spans="2:23">
      <c r="B151" t="s">
        <v>3615</v>
      </c>
      <c r="C151" t="s">
        <v>2602</v>
      </c>
      <c r="D151" s="91">
        <v>95350401</v>
      </c>
      <c r="E151"/>
      <c r="F151" t="s">
        <v>498</v>
      </c>
      <c r="G151" s="86">
        <v>41281</v>
      </c>
      <c r="H151" t="s">
        <v>149</v>
      </c>
      <c r="I151" s="77">
        <v>4.53</v>
      </c>
      <c r="J151" t="s">
        <v>688</v>
      </c>
      <c r="K151" t="s">
        <v>102</v>
      </c>
      <c r="L151" s="78">
        <v>5.3499999999999999E-2</v>
      </c>
      <c r="M151" s="78">
        <v>2.1999999999999999E-2</v>
      </c>
      <c r="N151" s="77">
        <v>60045.22</v>
      </c>
      <c r="O151" s="77">
        <v>130.07</v>
      </c>
      <c r="P151" s="77">
        <v>78.100817653999997</v>
      </c>
      <c r="Q151" s="78">
        <v>5.9999999999999995E-4</v>
      </c>
      <c r="R151" s="78">
        <v>1E-4</v>
      </c>
      <c r="W151" s="92"/>
    </row>
    <row r="152" spans="2:23">
      <c r="B152" t="s">
        <v>3615</v>
      </c>
      <c r="C152" t="s">
        <v>2602</v>
      </c>
      <c r="D152" s="91">
        <v>95350402</v>
      </c>
      <c r="E152"/>
      <c r="F152" t="s">
        <v>498</v>
      </c>
      <c r="G152" s="86">
        <v>41767</v>
      </c>
      <c r="H152" t="s">
        <v>149</v>
      </c>
      <c r="I152" s="77">
        <v>4.49</v>
      </c>
      <c r="J152" t="s">
        <v>688</v>
      </c>
      <c r="K152" t="s">
        <v>102</v>
      </c>
      <c r="L152" s="78">
        <v>5.3499999999999999E-2</v>
      </c>
      <c r="M152" s="78">
        <v>2.7900000000000001E-2</v>
      </c>
      <c r="N152" s="77">
        <v>11990.34</v>
      </c>
      <c r="O152" s="77">
        <v>124.87</v>
      </c>
      <c r="P152" s="77">
        <v>14.972337558</v>
      </c>
      <c r="Q152" s="78">
        <v>1E-4</v>
      </c>
      <c r="R152" s="78">
        <v>0</v>
      </c>
      <c r="W152" s="92"/>
    </row>
    <row r="153" spans="2:23">
      <c r="B153" t="s">
        <v>3612</v>
      </c>
      <c r="C153" t="s">
        <v>2599</v>
      </c>
      <c r="D153" s="91">
        <v>9533</v>
      </c>
      <c r="E153"/>
      <c r="F153" t="s">
        <v>2604</v>
      </c>
      <c r="G153" s="86">
        <v>45015</v>
      </c>
      <c r="H153" t="s">
        <v>1035</v>
      </c>
      <c r="I153" s="77">
        <v>3.88</v>
      </c>
      <c r="J153" t="s">
        <v>570</v>
      </c>
      <c r="K153" t="s">
        <v>102</v>
      </c>
      <c r="L153" s="78">
        <v>3.3599999999999998E-2</v>
      </c>
      <c r="M153" s="78">
        <v>3.4200000000000001E-2</v>
      </c>
      <c r="N153" s="77">
        <v>602488.77</v>
      </c>
      <c r="O153" s="77">
        <v>102.86</v>
      </c>
      <c r="P153" s="77">
        <v>619.71994882199999</v>
      </c>
      <c r="Q153" s="78">
        <v>4.4999999999999997E-3</v>
      </c>
      <c r="R153" s="78">
        <v>4.0000000000000002E-4</v>
      </c>
      <c r="W153" s="92"/>
    </row>
    <row r="154" spans="2:23">
      <c r="B154" t="s">
        <v>3611</v>
      </c>
      <c r="C154" t="s">
        <v>2602</v>
      </c>
      <c r="D154" s="91">
        <v>9139</v>
      </c>
      <c r="E154"/>
      <c r="F154" t="s">
        <v>2604</v>
      </c>
      <c r="G154" s="86">
        <v>44748</v>
      </c>
      <c r="H154" t="s">
        <v>1035</v>
      </c>
      <c r="I154" s="77">
        <v>1.65</v>
      </c>
      <c r="J154" t="s">
        <v>335</v>
      </c>
      <c r="K154" t="s">
        <v>102</v>
      </c>
      <c r="L154" s="78">
        <v>7.5700000000000003E-2</v>
      </c>
      <c r="M154" s="78">
        <v>8.2100000000000006E-2</v>
      </c>
      <c r="N154" s="77">
        <v>4490985.51</v>
      </c>
      <c r="O154" s="77">
        <v>101.06</v>
      </c>
      <c r="P154" s="77">
        <v>4538.5899564060001</v>
      </c>
      <c r="Q154" s="78">
        <v>3.2899999999999999E-2</v>
      </c>
      <c r="R154" s="78">
        <v>3.3E-3</v>
      </c>
      <c r="W154" s="92"/>
    </row>
    <row r="155" spans="2:23">
      <c r="B155" t="s">
        <v>3608</v>
      </c>
      <c r="C155" t="s">
        <v>2602</v>
      </c>
      <c r="D155" s="91">
        <v>71270</v>
      </c>
      <c r="E155"/>
      <c r="F155" t="s">
        <v>2604</v>
      </c>
      <c r="G155" s="86">
        <v>43631</v>
      </c>
      <c r="H155" t="s">
        <v>1035</v>
      </c>
      <c r="I155" s="77">
        <v>4.8499999999999996</v>
      </c>
      <c r="J155" t="s">
        <v>335</v>
      </c>
      <c r="K155" t="s">
        <v>102</v>
      </c>
      <c r="L155" s="78">
        <v>3.1E-2</v>
      </c>
      <c r="M155" s="78">
        <v>2.9499999999999998E-2</v>
      </c>
      <c r="N155" s="77">
        <v>388672.69</v>
      </c>
      <c r="O155" s="77">
        <v>112.15</v>
      </c>
      <c r="P155" s="77">
        <v>435.89642183500001</v>
      </c>
      <c r="Q155" s="78">
        <v>3.2000000000000002E-3</v>
      </c>
      <c r="R155" s="78">
        <v>2.9999999999999997E-4</v>
      </c>
      <c r="W155" s="92"/>
    </row>
    <row r="156" spans="2:23">
      <c r="B156" t="s">
        <v>3608</v>
      </c>
      <c r="C156" t="s">
        <v>2602</v>
      </c>
      <c r="D156" s="91">
        <v>71280</v>
      </c>
      <c r="E156"/>
      <c r="F156" t="s">
        <v>2604</v>
      </c>
      <c r="G156" s="86">
        <v>43634</v>
      </c>
      <c r="H156" t="s">
        <v>1035</v>
      </c>
      <c r="I156" s="77">
        <v>4.87</v>
      </c>
      <c r="J156" t="s">
        <v>335</v>
      </c>
      <c r="K156" t="s">
        <v>102</v>
      </c>
      <c r="L156" s="78">
        <v>2.4899999999999999E-2</v>
      </c>
      <c r="M156" s="78">
        <v>2.9600000000000001E-2</v>
      </c>
      <c r="N156" s="77">
        <v>163387.66</v>
      </c>
      <c r="O156" s="77">
        <v>110.78</v>
      </c>
      <c r="P156" s="77">
        <v>181.00084974800001</v>
      </c>
      <c r="Q156" s="78">
        <v>1.2999999999999999E-3</v>
      </c>
      <c r="R156" s="78">
        <v>1E-4</v>
      </c>
      <c r="W156" s="92"/>
    </row>
    <row r="157" spans="2:23">
      <c r="B157" t="s">
        <v>3608</v>
      </c>
      <c r="C157" t="s">
        <v>2602</v>
      </c>
      <c r="D157" s="91">
        <v>71300</v>
      </c>
      <c r="E157"/>
      <c r="F157" t="s">
        <v>2604</v>
      </c>
      <c r="G157" s="86">
        <v>43634</v>
      </c>
      <c r="H157" t="s">
        <v>1035</v>
      </c>
      <c r="I157" s="77">
        <v>5.13</v>
      </c>
      <c r="J157" t="s">
        <v>335</v>
      </c>
      <c r="K157" t="s">
        <v>102</v>
      </c>
      <c r="L157" s="78">
        <v>3.5999999999999997E-2</v>
      </c>
      <c r="M157" s="78">
        <v>2.98E-2</v>
      </c>
      <c r="N157" s="77">
        <v>108224.92</v>
      </c>
      <c r="O157" s="77">
        <v>115.05</v>
      </c>
      <c r="P157" s="77">
        <v>124.51277046</v>
      </c>
      <c r="Q157" s="78">
        <v>8.9999999999999998E-4</v>
      </c>
      <c r="R157" s="78">
        <v>1E-4</v>
      </c>
      <c r="W157" s="92"/>
    </row>
    <row r="158" spans="2:23">
      <c r="B158" t="s">
        <v>3614</v>
      </c>
      <c r="C158" t="s">
        <v>2599</v>
      </c>
      <c r="D158" s="91">
        <v>311829</v>
      </c>
      <c r="E158"/>
      <c r="F158" t="s">
        <v>498</v>
      </c>
      <c r="G158" s="86">
        <v>40489</v>
      </c>
      <c r="H158" t="s">
        <v>149</v>
      </c>
      <c r="I158" s="77">
        <v>1.73</v>
      </c>
      <c r="J158" t="s">
        <v>335</v>
      </c>
      <c r="K158" t="s">
        <v>102</v>
      </c>
      <c r="L158" s="78">
        <v>5.7000000000000002E-2</v>
      </c>
      <c r="M158" s="78">
        <v>2.6499999999999999E-2</v>
      </c>
      <c r="N158" s="77">
        <v>106152.71</v>
      </c>
      <c r="O158" s="77">
        <v>125.9</v>
      </c>
      <c r="P158" s="77">
        <v>133.64626189000001</v>
      </c>
      <c r="Q158" s="78">
        <v>1E-3</v>
      </c>
      <c r="R158" s="78">
        <v>1E-4</v>
      </c>
      <c r="W158" s="92"/>
    </row>
    <row r="159" spans="2:23">
      <c r="B159" s="83" t="s">
        <v>3618</v>
      </c>
      <c r="C159" t="s">
        <v>2599</v>
      </c>
      <c r="D159" s="91">
        <v>7491</v>
      </c>
      <c r="E159"/>
      <c r="F159" t="s">
        <v>934</v>
      </c>
      <c r="G159" s="86">
        <v>43899</v>
      </c>
      <c r="H159" t="s">
        <v>1035</v>
      </c>
      <c r="I159" s="77">
        <v>3.12</v>
      </c>
      <c r="J159" t="s">
        <v>127</v>
      </c>
      <c r="K159" t="s">
        <v>102</v>
      </c>
      <c r="L159" s="78">
        <v>1.2999999999999999E-2</v>
      </c>
      <c r="M159" s="78">
        <v>2.5499999999999998E-2</v>
      </c>
      <c r="N159" s="77">
        <v>417406.57</v>
      </c>
      <c r="O159" s="77">
        <v>107.23</v>
      </c>
      <c r="P159" s="77">
        <v>447.58506501099998</v>
      </c>
      <c r="Q159" s="78">
        <v>3.2000000000000002E-3</v>
      </c>
      <c r="R159" s="78">
        <v>2.9999999999999997E-4</v>
      </c>
      <c r="W159" s="92"/>
    </row>
    <row r="160" spans="2:23">
      <c r="B160" s="83" t="s">
        <v>3618</v>
      </c>
      <c r="C160" t="s">
        <v>2599</v>
      </c>
      <c r="D160" s="91">
        <v>7490</v>
      </c>
      <c r="E160"/>
      <c r="F160" t="s">
        <v>934</v>
      </c>
      <c r="G160" s="86">
        <v>43899</v>
      </c>
      <c r="H160" t="s">
        <v>1035</v>
      </c>
      <c r="I160" s="77">
        <v>2.98</v>
      </c>
      <c r="J160" t="s">
        <v>127</v>
      </c>
      <c r="K160" t="s">
        <v>102</v>
      </c>
      <c r="L160" s="78">
        <v>2.3900000000000001E-2</v>
      </c>
      <c r="M160" s="78">
        <v>5.4399999999999997E-2</v>
      </c>
      <c r="N160" s="77">
        <v>436143.4</v>
      </c>
      <c r="O160" s="77">
        <v>92.04</v>
      </c>
      <c r="P160" s="77">
        <v>401.42638535999998</v>
      </c>
      <c r="Q160" s="78">
        <v>2.8999999999999998E-3</v>
      </c>
      <c r="R160" s="78">
        <v>2.9999999999999997E-4</v>
      </c>
      <c r="W160" s="92"/>
    </row>
    <row r="161" spans="2:23">
      <c r="B161" t="s">
        <v>3624</v>
      </c>
      <c r="C161" t="s">
        <v>2602</v>
      </c>
      <c r="D161" s="91">
        <v>72971</v>
      </c>
      <c r="E161"/>
      <c r="F161" t="s">
        <v>564</v>
      </c>
      <c r="G161" s="86">
        <v>43801</v>
      </c>
      <c r="H161" t="s">
        <v>208</v>
      </c>
      <c r="I161" s="77">
        <v>4.5999999999999996</v>
      </c>
      <c r="J161" t="s">
        <v>346</v>
      </c>
      <c r="K161" t="s">
        <v>110</v>
      </c>
      <c r="L161" s="78">
        <v>2.3599999999999999E-2</v>
      </c>
      <c r="M161" s="78">
        <v>5.9299999999999999E-2</v>
      </c>
      <c r="N161" s="77">
        <v>737053.44</v>
      </c>
      <c r="O161" s="77">
        <v>86.08</v>
      </c>
      <c r="P161" s="77">
        <v>2574.3036016742399</v>
      </c>
      <c r="Q161" s="78">
        <v>1.8700000000000001E-2</v>
      </c>
      <c r="R161" s="78">
        <v>1.9E-3</v>
      </c>
      <c r="W161" s="92"/>
    </row>
    <row r="162" spans="2:23">
      <c r="B162" t="s">
        <v>3628</v>
      </c>
      <c r="C162" t="s">
        <v>2602</v>
      </c>
      <c r="D162" s="91">
        <v>9365</v>
      </c>
      <c r="E162"/>
      <c r="F162" t="s">
        <v>934</v>
      </c>
      <c r="G162" s="86">
        <v>44906</v>
      </c>
      <c r="H162" t="s">
        <v>1035</v>
      </c>
      <c r="I162" s="77">
        <v>1.99</v>
      </c>
      <c r="J162" t="s">
        <v>335</v>
      </c>
      <c r="K162" t="s">
        <v>102</v>
      </c>
      <c r="L162" s="78">
        <v>7.6799999999999993E-2</v>
      </c>
      <c r="M162" s="78">
        <v>7.6999999999999999E-2</v>
      </c>
      <c r="N162" s="77">
        <v>3148.5</v>
      </c>
      <c r="O162" s="77">
        <v>100.6</v>
      </c>
      <c r="P162" s="77">
        <v>3.1673909999999998</v>
      </c>
      <c r="Q162" s="78">
        <v>0</v>
      </c>
      <c r="R162" s="78">
        <v>0</v>
      </c>
      <c r="W162" s="92"/>
    </row>
    <row r="163" spans="2:23">
      <c r="B163" t="s">
        <v>3628</v>
      </c>
      <c r="C163" t="s">
        <v>2602</v>
      </c>
      <c r="D163" s="91">
        <v>9509</v>
      </c>
      <c r="E163"/>
      <c r="F163" t="s">
        <v>934</v>
      </c>
      <c r="G163" s="86">
        <v>44991</v>
      </c>
      <c r="H163" t="s">
        <v>1035</v>
      </c>
      <c r="I163" s="77">
        <v>1.99</v>
      </c>
      <c r="J163" t="s">
        <v>335</v>
      </c>
      <c r="K163" t="s">
        <v>102</v>
      </c>
      <c r="L163" s="78">
        <v>7.6799999999999993E-2</v>
      </c>
      <c r="M163" s="78">
        <v>7.3899999999999993E-2</v>
      </c>
      <c r="N163" s="77">
        <v>155711.45000000001</v>
      </c>
      <c r="O163" s="77">
        <v>101.18</v>
      </c>
      <c r="P163" s="77">
        <v>157.54884511</v>
      </c>
      <c r="Q163" s="78">
        <v>1.1000000000000001E-3</v>
      </c>
      <c r="R163" s="78">
        <v>1E-4</v>
      </c>
      <c r="W163" s="92"/>
    </row>
    <row r="164" spans="2:23">
      <c r="B164" t="s">
        <v>3628</v>
      </c>
      <c r="C164" t="s">
        <v>2602</v>
      </c>
      <c r="D164" s="91">
        <v>9316</v>
      </c>
      <c r="E164"/>
      <c r="F164" t="s">
        <v>934</v>
      </c>
      <c r="G164" s="86">
        <v>44885</v>
      </c>
      <c r="H164" t="s">
        <v>1035</v>
      </c>
      <c r="I164" s="77">
        <v>1.99</v>
      </c>
      <c r="J164" t="s">
        <v>335</v>
      </c>
      <c r="K164" t="s">
        <v>102</v>
      </c>
      <c r="L164" s="78">
        <v>7.6799999999999993E-2</v>
      </c>
      <c r="M164" s="78">
        <v>8.0500000000000002E-2</v>
      </c>
      <c r="N164" s="77">
        <v>1218148.1299999999</v>
      </c>
      <c r="O164" s="77">
        <v>99.96</v>
      </c>
      <c r="P164" s="77">
        <v>1217.660870748</v>
      </c>
      <c r="Q164" s="78">
        <v>8.8000000000000005E-3</v>
      </c>
      <c r="R164" s="78">
        <v>8.9999999999999998E-4</v>
      </c>
      <c r="W164" s="92"/>
    </row>
    <row r="165" spans="2:23">
      <c r="B165" t="s">
        <v>3622</v>
      </c>
      <c r="C165" t="s">
        <v>2602</v>
      </c>
      <c r="D165" s="91">
        <v>539178</v>
      </c>
      <c r="E165"/>
      <c r="F165" t="s">
        <v>571</v>
      </c>
      <c r="G165" s="86">
        <v>45015</v>
      </c>
      <c r="H165" t="s">
        <v>149</v>
      </c>
      <c r="I165" s="77">
        <v>5.09</v>
      </c>
      <c r="J165" t="s">
        <v>346</v>
      </c>
      <c r="K165" t="s">
        <v>102</v>
      </c>
      <c r="L165" s="78">
        <v>4.4999999999999998E-2</v>
      </c>
      <c r="M165" s="78">
        <v>3.8199999999999998E-2</v>
      </c>
      <c r="N165" s="77">
        <v>380622.76</v>
      </c>
      <c r="O165" s="77">
        <v>105.93</v>
      </c>
      <c r="P165" s="77">
        <v>403.19368966799999</v>
      </c>
      <c r="Q165" s="78">
        <v>2.8999999999999998E-3</v>
      </c>
      <c r="R165" s="78">
        <v>2.9999999999999997E-4</v>
      </c>
      <c r="W165" s="92"/>
    </row>
    <row r="166" spans="2:23">
      <c r="B166" t="s">
        <v>3625</v>
      </c>
      <c r="C166" t="s">
        <v>2602</v>
      </c>
      <c r="D166" s="91">
        <v>8405</v>
      </c>
      <c r="E166"/>
      <c r="F166" t="s">
        <v>571</v>
      </c>
      <c r="G166" s="86">
        <v>44322</v>
      </c>
      <c r="H166" t="s">
        <v>149</v>
      </c>
      <c r="I166" s="77">
        <v>8.41</v>
      </c>
      <c r="J166" t="s">
        <v>688</v>
      </c>
      <c r="K166" t="s">
        <v>102</v>
      </c>
      <c r="L166" s="78">
        <v>2.5600000000000001E-2</v>
      </c>
      <c r="M166" s="78">
        <v>4.6300000000000001E-2</v>
      </c>
      <c r="N166" s="77">
        <v>266434.73</v>
      </c>
      <c r="O166" s="77">
        <v>93.11</v>
      </c>
      <c r="P166" s="77">
        <v>248.077377103</v>
      </c>
      <c r="Q166" s="78">
        <v>1.8E-3</v>
      </c>
      <c r="R166" s="78">
        <v>2.0000000000000001E-4</v>
      </c>
      <c r="W166" s="92"/>
    </row>
    <row r="167" spans="2:23">
      <c r="B167" t="s">
        <v>3625</v>
      </c>
      <c r="C167" t="s">
        <v>2602</v>
      </c>
      <c r="D167" s="91">
        <v>8581</v>
      </c>
      <c r="E167"/>
      <c r="F167" t="s">
        <v>571</v>
      </c>
      <c r="G167" s="86">
        <v>44418</v>
      </c>
      <c r="H167" t="s">
        <v>149</v>
      </c>
      <c r="I167" s="77">
        <v>8.52</v>
      </c>
      <c r="J167" t="s">
        <v>688</v>
      </c>
      <c r="K167" t="s">
        <v>102</v>
      </c>
      <c r="L167" s="78">
        <v>2.2700000000000001E-2</v>
      </c>
      <c r="M167" s="78">
        <v>4.4699999999999997E-2</v>
      </c>
      <c r="N167" s="77">
        <v>265521.84000000003</v>
      </c>
      <c r="O167" s="77">
        <v>91.06</v>
      </c>
      <c r="P167" s="77">
        <v>241.78418750399999</v>
      </c>
      <c r="Q167" s="78">
        <v>1.8E-3</v>
      </c>
      <c r="R167" s="78">
        <v>2.0000000000000001E-4</v>
      </c>
      <c r="W167" s="92"/>
    </row>
    <row r="168" spans="2:23">
      <c r="B168" t="s">
        <v>3625</v>
      </c>
      <c r="C168" t="s">
        <v>2602</v>
      </c>
      <c r="D168" s="91">
        <v>8761</v>
      </c>
      <c r="E168"/>
      <c r="F168" t="s">
        <v>571</v>
      </c>
      <c r="G168" s="86">
        <v>44530</v>
      </c>
      <c r="H168" t="s">
        <v>149</v>
      </c>
      <c r="I168" s="77">
        <v>8.58</v>
      </c>
      <c r="J168" t="s">
        <v>688</v>
      </c>
      <c r="K168" t="s">
        <v>102</v>
      </c>
      <c r="L168" s="78">
        <v>1.7899999999999999E-2</v>
      </c>
      <c r="M168" s="78">
        <v>4.7399999999999998E-2</v>
      </c>
      <c r="N168" s="77">
        <v>218793.05</v>
      </c>
      <c r="O168" s="77">
        <v>84.09</v>
      </c>
      <c r="P168" s="77">
        <v>183.98307574500001</v>
      </c>
      <c r="Q168" s="78">
        <v>1.2999999999999999E-3</v>
      </c>
      <c r="R168" s="78">
        <v>1E-4</v>
      </c>
      <c r="W168" s="92"/>
    </row>
    <row r="169" spans="2:23">
      <c r="B169" t="s">
        <v>3625</v>
      </c>
      <c r="C169" t="s">
        <v>2602</v>
      </c>
      <c r="D169" s="91">
        <v>8946</v>
      </c>
      <c r="E169"/>
      <c r="F169" t="s">
        <v>571</v>
      </c>
      <c r="G169" s="86">
        <v>44612</v>
      </c>
      <c r="H169" t="s">
        <v>149</v>
      </c>
      <c r="I169" s="77">
        <v>8.4</v>
      </c>
      <c r="J169" t="s">
        <v>688</v>
      </c>
      <c r="K169" t="s">
        <v>102</v>
      </c>
      <c r="L169" s="78">
        <v>2.3599999999999999E-2</v>
      </c>
      <c r="M169" s="78">
        <v>4.8099999999999997E-2</v>
      </c>
      <c r="N169" s="77">
        <v>256585.86</v>
      </c>
      <c r="O169" s="77">
        <v>88.09</v>
      </c>
      <c r="P169" s="77">
        <v>226.026484074</v>
      </c>
      <c r="Q169" s="78">
        <v>1.6000000000000001E-3</v>
      </c>
      <c r="R169" s="78">
        <v>2.0000000000000001E-4</v>
      </c>
      <c r="W169" s="92"/>
    </row>
    <row r="170" spans="2:23">
      <c r="B170" t="s">
        <v>3625</v>
      </c>
      <c r="C170" t="s">
        <v>2602</v>
      </c>
      <c r="D170" s="91">
        <v>9031</v>
      </c>
      <c r="E170"/>
      <c r="F170" t="s">
        <v>571</v>
      </c>
      <c r="G170" s="86">
        <v>44662</v>
      </c>
      <c r="H170" t="s">
        <v>149</v>
      </c>
      <c r="I170" s="77">
        <v>8.4499999999999993</v>
      </c>
      <c r="J170" t="s">
        <v>688</v>
      </c>
      <c r="K170" t="s">
        <v>102</v>
      </c>
      <c r="L170" s="78">
        <v>2.4E-2</v>
      </c>
      <c r="M170" s="78">
        <v>4.5999999999999999E-2</v>
      </c>
      <c r="N170" s="77">
        <v>292231.19</v>
      </c>
      <c r="O170" s="77">
        <v>89.33</v>
      </c>
      <c r="P170" s="77">
        <v>261.05012202699999</v>
      </c>
      <c r="Q170" s="78">
        <v>1.9E-3</v>
      </c>
      <c r="R170" s="78">
        <v>2.0000000000000001E-4</v>
      </c>
      <c r="W170" s="92"/>
    </row>
    <row r="171" spans="2:23">
      <c r="B171" t="s">
        <v>3625</v>
      </c>
      <c r="C171" t="s">
        <v>2602</v>
      </c>
      <c r="D171" s="91">
        <v>9797</v>
      </c>
      <c r="E171"/>
      <c r="F171" t="s">
        <v>571</v>
      </c>
      <c r="G171" s="86">
        <v>45197</v>
      </c>
      <c r="H171" t="s">
        <v>149</v>
      </c>
      <c r="I171" s="77">
        <v>8.1999999999999993</v>
      </c>
      <c r="J171" t="s">
        <v>688</v>
      </c>
      <c r="K171" t="s">
        <v>102</v>
      </c>
      <c r="L171" s="78">
        <v>4.1200000000000001E-2</v>
      </c>
      <c r="M171" s="78">
        <v>4.48E-2</v>
      </c>
      <c r="N171" s="77">
        <v>137335.26999999999</v>
      </c>
      <c r="O171" s="77">
        <v>100</v>
      </c>
      <c r="P171" s="77">
        <v>137.33527000000001</v>
      </c>
      <c r="Q171" s="78">
        <v>1E-3</v>
      </c>
      <c r="R171" s="78">
        <v>1E-4</v>
      </c>
      <c r="W171" s="92"/>
    </row>
    <row r="172" spans="2:23">
      <c r="B172" t="s">
        <v>3625</v>
      </c>
      <c r="C172" t="s">
        <v>2602</v>
      </c>
      <c r="D172" s="91">
        <v>7898</v>
      </c>
      <c r="E172"/>
      <c r="F172" t="s">
        <v>571</v>
      </c>
      <c r="G172" s="86">
        <v>44074</v>
      </c>
      <c r="H172" t="s">
        <v>149</v>
      </c>
      <c r="I172" s="77">
        <v>8.6</v>
      </c>
      <c r="J172" t="s">
        <v>688</v>
      </c>
      <c r="K172" t="s">
        <v>102</v>
      </c>
      <c r="L172" s="78">
        <v>2.35E-2</v>
      </c>
      <c r="M172" s="78">
        <v>4.1099999999999998E-2</v>
      </c>
      <c r="N172" s="77">
        <v>462632.01</v>
      </c>
      <c r="O172" s="77">
        <v>95.92</v>
      </c>
      <c r="P172" s="77">
        <v>443.75662399200002</v>
      </c>
      <c r="Q172" s="78">
        <v>3.2000000000000002E-3</v>
      </c>
      <c r="R172" s="78">
        <v>2.9999999999999997E-4</v>
      </c>
      <c r="W172" s="92"/>
    </row>
    <row r="173" spans="2:23">
      <c r="B173" t="s">
        <v>3625</v>
      </c>
      <c r="C173" t="s">
        <v>2602</v>
      </c>
      <c r="D173" s="91">
        <v>8154</v>
      </c>
      <c r="E173"/>
      <c r="F173" t="s">
        <v>571</v>
      </c>
      <c r="G173" s="86">
        <v>44189</v>
      </c>
      <c r="H173" t="s">
        <v>149</v>
      </c>
      <c r="I173" s="77">
        <v>8.51</v>
      </c>
      <c r="J173" t="s">
        <v>688</v>
      </c>
      <c r="K173" t="s">
        <v>102</v>
      </c>
      <c r="L173" s="78">
        <v>2.47E-2</v>
      </c>
      <c r="M173" s="78">
        <v>4.36E-2</v>
      </c>
      <c r="N173" s="77">
        <v>57877.8</v>
      </c>
      <c r="O173" s="77">
        <v>95.05</v>
      </c>
      <c r="P173" s="77">
        <v>55.012848900000002</v>
      </c>
      <c r="Q173" s="78">
        <v>4.0000000000000002E-4</v>
      </c>
      <c r="R173" s="78">
        <v>0</v>
      </c>
      <c r="W173" s="92"/>
    </row>
    <row r="174" spans="2:23">
      <c r="B174" t="s">
        <v>3625</v>
      </c>
      <c r="C174" t="s">
        <v>2602</v>
      </c>
      <c r="D174" s="91">
        <v>9796</v>
      </c>
      <c r="E174"/>
      <c r="F174" t="s">
        <v>571</v>
      </c>
      <c r="G174" s="86">
        <v>45197</v>
      </c>
      <c r="H174" t="s">
        <v>149</v>
      </c>
      <c r="I174" s="77">
        <v>8.1999999999999993</v>
      </c>
      <c r="J174" t="s">
        <v>688</v>
      </c>
      <c r="K174" t="s">
        <v>102</v>
      </c>
      <c r="L174" s="78">
        <v>4.1200000000000001E-2</v>
      </c>
      <c r="M174" s="78">
        <v>4.1799999999999997E-2</v>
      </c>
      <c r="N174" s="77">
        <v>4515.13</v>
      </c>
      <c r="O174" s="77">
        <v>100</v>
      </c>
      <c r="P174" s="77">
        <v>4.5151300000000001</v>
      </c>
      <c r="Q174" s="78">
        <v>0</v>
      </c>
      <c r="R174" s="78">
        <v>0</v>
      </c>
      <c r="W174" s="92"/>
    </row>
    <row r="175" spans="2:23">
      <c r="B175" t="s">
        <v>3631</v>
      </c>
      <c r="C175" t="s">
        <v>2599</v>
      </c>
      <c r="D175" s="91">
        <v>3364</v>
      </c>
      <c r="E175"/>
      <c r="F175" t="s">
        <v>564</v>
      </c>
      <c r="G175" s="86">
        <v>41639</v>
      </c>
      <c r="H175" t="s">
        <v>208</v>
      </c>
      <c r="I175" s="77">
        <v>0.26</v>
      </c>
      <c r="J175" t="s">
        <v>774</v>
      </c>
      <c r="K175" t="s">
        <v>102</v>
      </c>
      <c r="L175" s="78">
        <v>3.6999999999999998E-2</v>
      </c>
      <c r="M175" s="78">
        <v>6.9599999999999995E-2</v>
      </c>
      <c r="N175" s="77">
        <v>97210.41</v>
      </c>
      <c r="O175" s="77">
        <v>111.28</v>
      </c>
      <c r="P175" s="77">
        <v>108.175744248</v>
      </c>
      <c r="Q175" s="78">
        <v>8.0000000000000004E-4</v>
      </c>
      <c r="R175" s="78">
        <v>1E-4</v>
      </c>
      <c r="W175" s="92"/>
    </row>
    <row r="176" spans="2:23">
      <c r="B176" t="s">
        <v>3631</v>
      </c>
      <c r="C176" t="s">
        <v>2599</v>
      </c>
      <c r="D176" s="91">
        <v>458869</v>
      </c>
      <c r="E176"/>
      <c r="F176" t="s">
        <v>564</v>
      </c>
      <c r="G176" s="86">
        <v>42759</v>
      </c>
      <c r="H176" t="s">
        <v>208</v>
      </c>
      <c r="I176" s="77">
        <v>1.73</v>
      </c>
      <c r="J176" t="s">
        <v>774</v>
      </c>
      <c r="K176" t="s">
        <v>102</v>
      </c>
      <c r="L176" s="78">
        <v>3.8800000000000001E-2</v>
      </c>
      <c r="M176" s="78">
        <v>5.8099999999999999E-2</v>
      </c>
      <c r="N176" s="77">
        <v>256276.24</v>
      </c>
      <c r="O176" s="77">
        <v>97.57</v>
      </c>
      <c r="P176" s="77">
        <v>250.04872736799999</v>
      </c>
      <c r="Q176" s="78">
        <v>1.8E-3</v>
      </c>
      <c r="R176" s="78">
        <v>2.0000000000000001E-4</v>
      </c>
      <c r="W176" s="92"/>
    </row>
    <row r="177" spans="2:23">
      <c r="B177" t="s">
        <v>3631</v>
      </c>
      <c r="C177" t="s">
        <v>2599</v>
      </c>
      <c r="D177" s="91">
        <v>458870</v>
      </c>
      <c r="E177"/>
      <c r="F177" t="s">
        <v>564</v>
      </c>
      <c r="G177" s="86">
        <v>42759</v>
      </c>
      <c r="H177" t="s">
        <v>208</v>
      </c>
      <c r="I177" s="77">
        <v>1.69</v>
      </c>
      <c r="J177" t="s">
        <v>774</v>
      </c>
      <c r="K177" t="s">
        <v>102</v>
      </c>
      <c r="L177" s="78">
        <v>7.0499999999999993E-2</v>
      </c>
      <c r="M177" s="78">
        <v>7.17E-2</v>
      </c>
      <c r="N177" s="77">
        <v>256276.24</v>
      </c>
      <c r="O177" s="77">
        <v>101.25</v>
      </c>
      <c r="P177" s="77">
        <v>259.479693</v>
      </c>
      <c r="Q177" s="78">
        <v>1.9E-3</v>
      </c>
      <c r="R177" s="78">
        <v>2.0000000000000001E-4</v>
      </c>
      <c r="W177" s="92"/>
    </row>
    <row r="178" spans="2:23">
      <c r="B178" t="s">
        <v>3631</v>
      </c>
      <c r="C178" t="s">
        <v>2599</v>
      </c>
      <c r="D178" s="91">
        <v>364477</v>
      </c>
      <c r="E178"/>
      <c r="F178" t="s">
        <v>564</v>
      </c>
      <c r="G178" s="86">
        <v>42004</v>
      </c>
      <c r="H178" t="s">
        <v>208</v>
      </c>
      <c r="I178" s="77">
        <v>0.74</v>
      </c>
      <c r="J178" t="s">
        <v>774</v>
      </c>
      <c r="K178" t="s">
        <v>102</v>
      </c>
      <c r="L178" s="78">
        <v>3.6999999999999998E-2</v>
      </c>
      <c r="M178" s="78">
        <v>0.10879999999999999</v>
      </c>
      <c r="N178" s="77">
        <v>97210.41</v>
      </c>
      <c r="O178" s="77">
        <v>106.86</v>
      </c>
      <c r="P178" s="77">
        <v>103.879044126</v>
      </c>
      <c r="Q178" s="78">
        <v>8.0000000000000004E-4</v>
      </c>
      <c r="R178" s="78">
        <v>1E-4</v>
      </c>
      <c r="W178" s="92"/>
    </row>
    <row r="179" spans="2:23">
      <c r="B179" t="s">
        <v>3630</v>
      </c>
      <c r="C179" t="s">
        <v>2602</v>
      </c>
      <c r="D179" s="91">
        <v>451305</v>
      </c>
      <c r="E179"/>
      <c r="F179" t="s">
        <v>934</v>
      </c>
      <c r="G179" s="86">
        <v>42521</v>
      </c>
      <c r="H179" t="s">
        <v>1035</v>
      </c>
      <c r="I179" s="77">
        <v>1.37</v>
      </c>
      <c r="J179" t="s">
        <v>127</v>
      </c>
      <c r="K179" t="s">
        <v>102</v>
      </c>
      <c r="L179" s="78">
        <v>2.3E-2</v>
      </c>
      <c r="M179" s="78">
        <v>3.9E-2</v>
      </c>
      <c r="N179" s="77">
        <v>48266.21</v>
      </c>
      <c r="O179" s="77">
        <v>110.83</v>
      </c>
      <c r="P179" s="77">
        <v>53.493440542999998</v>
      </c>
      <c r="Q179" s="78">
        <v>4.0000000000000002E-4</v>
      </c>
      <c r="R179" s="78">
        <v>0</v>
      </c>
      <c r="W179" s="92"/>
    </row>
    <row r="180" spans="2:23">
      <c r="B180" t="s">
        <v>3630</v>
      </c>
      <c r="C180" t="s">
        <v>2602</v>
      </c>
      <c r="D180" s="91">
        <v>451301</v>
      </c>
      <c r="E180"/>
      <c r="F180" t="s">
        <v>934</v>
      </c>
      <c r="G180" s="86">
        <v>42474</v>
      </c>
      <c r="H180" t="s">
        <v>1035</v>
      </c>
      <c r="I180" s="77">
        <v>0.36</v>
      </c>
      <c r="J180" t="s">
        <v>127</v>
      </c>
      <c r="K180" t="s">
        <v>102</v>
      </c>
      <c r="L180" s="78">
        <v>3.1800000000000002E-2</v>
      </c>
      <c r="M180" s="78">
        <v>7.1199999999999999E-2</v>
      </c>
      <c r="N180" s="77">
        <v>86184.11</v>
      </c>
      <c r="O180" s="77">
        <v>98.78</v>
      </c>
      <c r="P180" s="77">
        <v>85.132663858000001</v>
      </c>
      <c r="Q180" s="78">
        <v>5.9999999999999995E-4</v>
      </c>
      <c r="R180" s="78">
        <v>1E-4</v>
      </c>
      <c r="W180" s="92"/>
    </row>
    <row r="181" spans="2:23">
      <c r="B181" t="s">
        <v>3630</v>
      </c>
      <c r="C181" t="s">
        <v>2602</v>
      </c>
      <c r="D181" s="91">
        <v>451304</v>
      </c>
      <c r="E181"/>
      <c r="F181" t="s">
        <v>934</v>
      </c>
      <c r="G181" s="86">
        <v>42474</v>
      </c>
      <c r="H181" t="s">
        <v>1035</v>
      </c>
      <c r="I181" s="77">
        <v>0.36</v>
      </c>
      <c r="J181" t="s">
        <v>127</v>
      </c>
      <c r="K181" t="s">
        <v>102</v>
      </c>
      <c r="L181" s="78">
        <v>6.8500000000000005E-2</v>
      </c>
      <c r="M181" s="78">
        <v>6.4199999999999993E-2</v>
      </c>
      <c r="N181" s="77">
        <v>84027.22</v>
      </c>
      <c r="O181" s="77">
        <v>100.46</v>
      </c>
      <c r="P181" s="77">
        <v>84.413745211999995</v>
      </c>
      <c r="Q181" s="78">
        <v>5.9999999999999995E-4</v>
      </c>
      <c r="R181" s="78">
        <v>1E-4</v>
      </c>
      <c r="W181" s="92"/>
    </row>
    <row r="182" spans="2:23">
      <c r="B182" t="s">
        <v>3630</v>
      </c>
      <c r="C182" t="s">
        <v>2602</v>
      </c>
      <c r="D182" s="91">
        <v>451302</v>
      </c>
      <c r="E182"/>
      <c r="F182" t="s">
        <v>934</v>
      </c>
      <c r="G182" s="86">
        <v>42562</v>
      </c>
      <c r="H182" t="s">
        <v>1035</v>
      </c>
      <c r="I182" s="77">
        <v>1.36</v>
      </c>
      <c r="J182" t="s">
        <v>127</v>
      </c>
      <c r="K182" t="s">
        <v>102</v>
      </c>
      <c r="L182" s="78">
        <v>3.3700000000000001E-2</v>
      </c>
      <c r="M182" s="78">
        <v>6.83E-2</v>
      </c>
      <c r="N182" s="77">
        <v>52384.13</v>
      </c>
      <c r="O182" s="77">
        <v>95.78</v>
      </c>
      <c r="P182" s="77">
        <v>50.173519714000001</v>
      </c>
      <c r="Q182" s="78">
        <v>4.0000000000000002E-4</v>
      </c>
      <c r="R182" s="78">
        <v>0</v>
      </c>
      <c r="W182" s="92"/>
    </row>
    <row r="183" spans="2:23">
      <c r="B183" t="s">
        <v>3630</v>
      </c>
      <c r="C183" t="s">
        <v>2602</v>
      </c>
      <c r="D183" s="91">
        <v>454754</v>
      </c>
      <c r="E183"/>
      <c r="F183" t="s">
        <v>934</v>
      </c>
      <c r="G183" s="86">
        <v>42710</v>
      </c>
      <c r="H183" t="s">
        <v>1035</v>
      </c>
      <c r="I183" s="77">
        <v>1.54</v>
      </c>
      <c r="J183" t="s">
        <v>127</v>
      </c>
      <c r="K183" t="s">
        <v>102</v>
      </c>
      <c r="L183" s="78">
        <v>3.8399999999999997E-2</v>
      </c>
      <c r="M183" s="78">
        <v>6.7599999999999993E-2</v>
      </c>
      <c r="N183" s="77">
        <v>34103.1</v>
      </c>
      <c r="O183" s="77">
        <v>96</v>
      </c>
      <c r="P183" s="77">
        <v>32.738976000000001</v>
      </c>
      <c r="Q183" s="78">
        <v>2.0000000000000001E-4</v>
      </c>
      <c r="R183" s="78">
        <v>0</v>
      </c>
      <c r="W183" s="92"/>
    </row>
    <row r="184" spans="2:23">
      <c r="B184" t="s">
        <v>3630</v>
      </c>
      <c r="C184" t="s">
        <v>2602</v>
      </c>
      <c r="D184" s="91">
        <v>454874</v>
      </c>
      <c r="E184"/>
      <c r="F184" t="s">
        <v>934</v>
      </c>
      <c r="G184" s="86">
        <v>42717</v>
      </c>
      <c r="H184" t="s">
        <v>1035</v>
      </c>
      <c r="I184" s="77">
        <v>1.54</v>
      </c>
      <c r="J184" t="s">
        <v>127</v>
      </c>
      <c r="K184" t="s">
        <v>102</v>
      </c>
      <c r="L184" s="78">
        <v>3.85E-2</v>
      </c>
      <c r="M184" s="78">
        <v>6.7599999999999993E-2</v>
      </c>
      <c r="N184" s="77">
        <v>11406.78</v>
      </c>
      <c r="O184" s="77">
        <v>96.02</v>
      </c>
      <c r="P184" s="77">
        <v>10.952790156000001</v>
      </c>
      <c r="Q184" s="78">
        <v>1E-4</v>
      </c>
      <c r="R184" s="78">
        <v>0</v>
      </c>
      <c r="W184" s="92"/>
    </row>
    <row r="185" spans="2:23">
      <c r="B185" t="s">
        <v>3636</v>
      </c>
      <c r="C185" t="s">
        <v>2602</v>
      </c>
      <c r="D185" s="91">
        <v>462345</v>
      </c>
      <c r="E185"/>
      <c r="F185" t="s">
        <v>571</v>
      </c>
      <c r="G185" s="86">
        <v>42794</v>
      </c>
      <c r="H185" t="s">
        <v>149</v>
      </c>
      <c r="I185" s="77">
        <v>5.04</v>
      </c>
      <c r="J185" t="s">
        <v>688</v>
      </c>
      <c r="K185" t="s">
        <v>102</v>
      </c>
      <c r="L185" s="78">
        <v>2.9000000000000001E-2</v>
      </c>
      <c r="M185" s="78">
        <v>2.8500000000000001E-2</v>
      </c>
      <c r="N185" s="77">
        <v>833740.1</v>
      </c>
      <c r="O185" s="77">
        <v>116.33</v>
      </c>
      <c r="P185" s="77">
        <v>969.88985833000004</v>
      </c>
      <c r="Q185" s="78">
        <v>7.0000000000000001E-3</v>
      </c>
      <c r="R185" s="78">
        <v>6.9999999999999999E-4</v>
      </c>
      <c r="W185" s="92"/>
    </row>
    <row r="186" spans="2:23">
      <c r="B186" t="s">
        <v>3621</v>
      </c>
      <c r="C186" t="s">
        <v>2602</v>
      </c>
      <c r="D186" s="91">
        <v>8171</v>
      </c>
      <c r="E186"/>
      <c r="F186" t="s">
        <v>571</v>
      </c>
      <c r="G186" s="86">
        <v>44200</v>
      </c>
      <c r="H186" t="s">
        <v>149</v>
      </c>
      <c r="I186" s="77">
        <v>7.47</v>
      </c>
      <c r="J186" t="s">
        <v>688</v>
      </c>
      <c r="K186" t="s">
        <v>102</v>
      </c>
      <c r="L186" s="78">
        <v>3.1E-2</v>
      </c>
      <c r="M186" s="78">
        <v>5.0599999999999999E-2</v>
      </c>
      <c r="N186" s="77">
        <v>42970.69</v>
      </c>
      <c r="O186" s="77">
        <v>94.04</v>
      </c>
      <c r="P186" s="77">
        <v>40.409636876</v>
      </c>
      <c r="Q186" s="78">
        <v>2.9999999999999997E-4</v>
      </c>
      <c r="R186" s="78">
        <v>0</v>
      </c>
      <c r="W186" s="92"/>
    </row>
    <row r="187" spans="2:23">
      <c r="B187" t="s">
        <v>3621</v>
      </c>
      <c r="C187" t="s">
        <v>2602</v>
      </c>
      <c r="D187" s="91">
        <v>8362</v>
      </c>
      <c r="E187"/>
      <c r="F187" t="s">
        <v>571</v>
      </c>
      <c r="G187" s="86">
        <v>44290</v>
      </c>
      <c r="H187" t="s">
        <v>149</v>
      </c>
      <c r="I187" s="77">
        <v>7.39</v>
      </c>
      <c r="J187" t="s">
        <v>688</v>
      </c>
      <c r="K187" t="s">
        <v>102</v>
      </c>
      <c r="L187" s="78">
        <v>3.1E-2</v>
      </c>
      <c r="M187" s="78">
        <v>5.3999999999999999E-2</v>
      </c>
      <c r="N187" s="77">
        <v>82535.86</v>
      </c>
      <c r="O187" s="77">
        <v>91.69</v>
      </c>
      <c r="P187" s="77">
        <v>75.677130034000001</v>
      </c>
      <c r="Q187" s="78">
        <v>5.0000000000000001E-4</v>
      </c>
      <c r="R187" s="78">
        <v>1E-4</v>
      </c>
      <c r="W187" s="92"/>
    </row>
    <row r="188" spans="2:23">
      <c r="B188" t="s">
        <v>3621</v>
      </c>
      <c r="C188" t="s">
        <v>2602</v>
      </c>
      <c r="D188" s="91">
        <v>8698</v>
      </c>
      <c r="E188"/>
      <c r="F188" t="s">
        <v>571</v>
      </c>
      <c r="G188" s="86">
        <v>44496</v>
      </c>
      <c r="H188" t="s">
        <v>149</v>
      </c>
      <c r="I188" s="77">
        <v>6.86</v>
      </c>
      <c r="J188" t="s">
        <v>688</v>
      </c>
      <c r="K188" t="s">
        <v>102</v>
      </c>
      <c r="L188" s="78">
        <v>3.1E-2</v>
      </c>
      <c r="M188" s="78">
        <v>7.8200000000000006E-2</v>
      </c>
      <c r="N188" s="77">
        <v>92457.81</v>
      </c>
      <c r="O188" s="77">
        <v>76.25</v>
      </c>
      <c r="P188" s="77">
        <v>70.499080125000006</v>
      </c>
      <c r="Q188" s="78">
        <v>5.0000000000000001E-4</v>
      </c>
      <c r="R188" s="78">
        <v>1E-4</v>
      </c>
      <c r="W188" s="92"/>
    </row>
    <row r="189" spans="2:23">
      <c r="B189" t="s">
        <v>3621</v>
      </c>
      <c r="C189" t="s">
        <v>2602</v>
      </c>
      <c r="D189" s="91">
        <v>8953</v>
      </c>
      <c r="E189"/>
      <c r="F189" t="s">
        <v>571</v>
      </c>
      <c r="G189" s="86">
        <v>44615</v>
      </c>
      <c r="H189" t="s">
        <v>149</v>
      </c>
      <c r="I189" s="77">
        <v>7.08</v>
      </c>
      <c r="J189" t="s">
        <v>688</v>
      </c>
      <c r="K189" t="s">
        <v>102</v>
      </c>
      <c r="L189" s="78">
        <v>3.1E-2</v>
      </c>
      <c r="M189" s="78">
        <v>6.7400000000000002E-2</v>
      </c>
      <c r="N189" s="77">
        <v>112235.35</v>
      </c>
      <c r="O189" s="77">
        <v>81.42</v>
      </c>
      <c r="P189" s="77">
        <v>91.382021969999997</v>
      </c>
      <c r="Q189" s="78">
        <v>6.9999999999999999E-4</v>
      </c>
      <c r="R189" s="78">
        <v>1E-4</v>
      </c>
      <c r="W189" s="92"/>
    </row>
    <row r="190" spans="2:23">
      <c r="B190" t="s">
        <v>3621</v>
      </c>
      <c r="C190" t="s">
        <v>2602</v>
      </c>
      <c r="D190" s="91">
        <v>9146</v>
      </c>
      <c r="E190"/>
      <c r="F190" t="s">
        <v>571</v>
      </c>
      <c r="G190" s="86">
        <v>44753</v>
      </c>
      <c r="H190" t="s">
        <v>149</v>
      </c>
      <c r="I190" s="77">
        <v>7.65</v>
      </c>
      <c r="J190" t="s">
        <v>688</v>
      </c>
      <c r="K190" t="s">
        <v>102</v>
      </c>
      <c r="L190" s="78">
        <v>3.2599999999999997E-2</v>
      </c>
      <c r="M190" s="78">
        <v>4.1099999999999998E-2</v>
      </c>
      <c r="N190" s="77">
        <v>165680.76</v>
      </c>
      <c r="O190" s="77">
        <v>96.63</v>
      </c>
      <c r="P190" s="77">
        <v>160.09731838799999</v>
      </c>
      <c r="Q190" s="78">
        <v>1.1999999999999999E-3</v>
      </c>
      <c r="R190" s="78">
        <v>1E-4</v>
      </c>
      <c r="W190" s="92"/>
    </row>
    <row r="191" spans="2:23">
      <c r="B191" t="s">
        <v>3621</v>
      </c>
      <c r="C191" t="s">
        <v>2602</v>
      </c>
      <c r="D191" s="91">
        <v>9458</v>
      </c>
      <c r="E191"/>
      <c r="F191" t="s">
        <v>571</v>
      </c>
      <c r="G191" s="86">
        <v>44959</v>
      </c>
      <c r="H191" t="s">
        <v>149</v>
      </c>
      <c r="I191" s="77">
        <v>7.53</v>
      </c>
      <c r="J191" t="s">
        <v>688</v>
      </c>
      <c r="K191" t="s">
        <v>102</v>
      </c>
      <c r="L191" s="78">
        <v>3.8100000000000002E-2</v>
      </c>
      <c r="M191" s="78">
        <v>4.24E-2</v>
      </c>
      <c r="N191" s="77">
        <v>80168.11</v>
      </c>
      <c r="O191" s="77">
        <v>97.67</v>
      </c>
      <c r="P191" s="77">
        <v>78.300193037</v>
      </c>
      <c r="Q191" s="78">
        <v>5.9999999999999995E-4</v>
      </c>
      <c r="R191" s="78">
        <v>1E-4</v>
      </c>
      <c r="W191" s="92"/>
    </row>
    <row r="192" spans="2:23">
      <c r="B192" t="s">
        <v>3621</v>
      </c>
      <c r="C192" t="s">
        <v>2602</v>
      </c>
      <c r="D192" s="91">
        <v>9713</v>
      </c>
      <c r="E192"/>
      <c r="F192" t="s">
        <v>571</v>
      </c>
      <c r="G192" s="86">
        <v>45153</v>
      </c>
      <c r="H192" t="s">
        <v>149</v>
      </c>
      <c r="I192" s="77">
        <v>7.42</v>
      </c>
      <c r="J192" t="s">
        <v>688</v>
      </c>
      <c r="K192" t="s">
        <v>102</v>
      </c>
      <c r="L192" s="78">
        <v>4.3200000000000002E-2</v>
      </c>
      <c r="M192" s="78">
        <v>4.3799999999999999E-2</v>
      </c>
      <c r="N192" s="77">
        <v>91087.29</v>
      </c>
      <c r="O192" s="77">
        <v>98.37</v>
      </c>
      <c r="P192" s="77">
        <v>89.602567172999997</v>
      </c>
      <c r="Q192" s="78">
        <v>5.9999999999999995E-4</v>
      </c>
      <c r="R192" s="78">
        <v>1E-4</v>
      </c>
      <c r="W192" s="92"/>
    </row>
    <row r="193" spans="2:23">
      <c r="B193" t="s">
        <v>3621</v>
      </c>
      <c r="C193" t="s">
        <v>2602</v>
      </c>
      <c r="D193" s="91">
        <v>6853</v>
      </c>
      <c r="E193"/>
      <c r="F193" t="s">
        <v>571</v>
      </c>
      <c r="G193" s="86">
        <v>43559</v>
      </c>
      <c r="H193" t="s">
        <v>149</v>
      </c>
      <c r="I193" s="77">
        <v>7.68</v>
      </c>
      <c r="J193" t="s">
        <v>688</v>
      </c>
      <c r="K193" t="s">
        <v>102</v>
      </c>
      <c r="L193" s="78">
        <v>3.7199999999999997E-2</v>
      </c>
      <c r="M193" s="78">
        <v>3.6799999999999999E-2</v>
      </c>
      <c r="N193" s="77">
        <v>261507.46</v>
      </c>
      <c r="O193" s="77">
        <v>109.18</v>
      </c>
      <c r="P193" s="77">
        <v>285.513844828</v>
      </c>
      <c r="Q193" s="78">
        <v>2.0999999999999999E-3</v>
      </c>
      <c r="R193" s="78">
        <v>2.0000000000000001E-4</v>
      </c>
      <c r="W193" s="92"/>
    </row>
    <row r="194" spans="2:23">
      <c r="B194" t="s">
        <v>3621</v>
      </c>
      <c r="C194" t="s">
        <v>2602</v>
      </c>
      <c r="D194" s="91">
        <v>7573</v>
      </c>
      <c r="E194"/>
      <c r="F194" t="s">
        <v>571</v>
      </c>
      <c r="G194" s="86">
        <v>43924</v>
      </c>
      <c r="H194" t="s">
        <v>149</v>
      </c>
      <c r="I194" s="77">
        <v>7.89</v>
      </c>
      <c r="J194" t="s">
        <v>688</v>
      </c>
      <c r="K194" t="s">
        <v>102</v>
      </c>
      <c r="L194" s="78">
        <v>3.1399999999999997E-2</v>
      </c>
      <c r="M194" s="78">
        <v>3.2099999999999997E-2</v>
      </c>
      <c r="N194" s="77">
        <v>61941.41</v>
      </c>
      <c r="O194" s="77">
        <v>107.97</v>
      </c>
      <c r="P194" s="77">
        <v>66.878140376999994</v>
      </c>
      <c r="Q194" s="78">
        <v>5.0000000000000001E-4</v>
      </c>
      <c r="R194" s="78">
        <v>0</v>
      </c>
      <c r="W194" s="92"/>
    </row>
    <row r="195" spans="2:23">
      <c r="B195" t="s">
        <v>3621</v>
      </c>
      <c r="C195" t="s">
        <v>2602</v>
      </c>
      <c r="D195" s="91">
        <v>7801</v>
      </c>
      <c r="E195"/>
      <c r="F195" t="s">
        <v>571</v>
      </c>
      <c r="G195" s="86">
        <v>44015</v>
      </c>
      <c r="H195" t="s">
        <v>149</v>
      </c>
      <c r="I195" s="77">
        <v>7.67</v>
      </c>
      <c r="J195" t="s">
        <v>688</v>
      </c>
      <c r="K195" t="s">
        <v>102</v>
      </c>
      <c r="L195" s="78">
        <v>3.1E-2</v>
      </c>
      <c r="M195" s="78">
        <v>4.2000000000000003E-2</v>
      </c>
      <c r="N195" s="77">
        <v>51063.31</v>
      </c>
      <c r="O195" s="77">
        <v>100.16</v>
      </c>
      <c r="P195" s="77">
        <v>51.145011296</v>
      </c>
      <c r="Q195" s="78">
        <v>4.0000000000000002E-4</v>
      </c>
      <c r="R195" s="78">
        <v>0</v>
      </c>
      <c r="W195" s="92"/>
    </row>
    <row r="196" spans="2:23">
      <c r="B196" t="s">
        <v>3621</v>
      </c>
      <c r="C196" t="s">
        <v>2602</v>
      </c>
      <c r="D196" s="91">
        <v>7980</v>
      </c>
      <c r="E196"/>
      <c r="F196" t="s">
        <v>571</v>
      </c>
      <c r="G196" s="86">
        <v>44108</v>
      </c>
      <c r="H196" t="s">
        <v>149</v>
      </c>
      <c r="I196" s="77">
        <v>7.59</v>
      </c>
      <c r="J196" t="s">
        <v>688</v>
      </c>
      <c r="K196" t="s">
        <v>102</v>
      </c>
      <c r="L196" s="78">
        <v>3.1E-2</v>
      </c>
      <c r="M196" s="78">
        <v>4.5499999999999999E-2</v>
      </c>
      <c r="N196" s="77">
        <v>82824.929999999993</v>
      </c>
      <c r="O196" s="77">
        <v>97.49</v>
      </c>
      <c r="P196" s="77">
        <v>80.746024257000002</v>
      </c>
      <c r="Q196" s="78">
        <v>5.9999999999999995E-4</v>
      </c>
      <c r="R196" s="78">
        <v>1E-4</v>
      </c>
      <c r="W196" s="92"/>
    </row>
    <row r="197" spans="2:23">
      <c r="B197" t="s">
        <v>3621</v>
      </c>
      <c r="C197" t="s">
        <v>2602</v>
      </c>
      <c r="D197" s="91">
        <v>510443</v>
      </c>
      <c r="E197"/>
      <c r="F197" t="s">
        <v>571</v>
      </c>
      <c r="G197" s="86">
        <v>43194</v>
      </c>
      <c r="H197" t="s">
        <v>149</v>
      </c>
      <c r="I197" s="77">
        <v>7.66</v>
      </c>
      <c r="J197" t="s">
        <v>688</v>
      </c>
      <c r="K197" t="s">
        <v>102</v>
      </c>
      <c r="L197" s="78">
        <v>3.7900000000000003E-2</v>
      </c>
      <c r="M197" s="78">
        <v>3.7499999999999999E-2</v>
      </c>
      <c r="N197" s="77">
        <v>58451.26</v>
      </c>
      <c r="O197" s="77">
        <v>110.58</v>
      </c>
      <c r="P197" s="77">
        <v>64.635403307999994</v>
      </c>
      <c r="Q197" s="78">
        <v>5.0000000000000001E-4</v>
      </c>
      <c r="R197" s="78">
        <v>0</v>
      </c>
      <c r="W197" s="92"/>
    </row>
    <row r="198" spans="2:23">
      <c r="B198" t="s">
        <v>3621</v>
      </c>
      <c r="C198" t="s">
        <v>2602</v>
      </c>
      <c r="D198" s="91">
        <v>520411</v>
      </c>
      <c r="E198"/>
      <c r="F198" t="s">
        <v>571</v>
      </c>
      <c r="G198" s="86">
        <v>43285</v>
      </c>
      <c r="H198" t="s">
        <v>149</v>
      </c>
      <c r="I198" s="77">
        <v>7.62</v>
      </c>
      <c r="J198" t="s">
        <v>688</v>
      </c>
      <c r="K198" t="s">
        <v>102</v>
      </c>
      <c r="L198" s="78">
        <v>4.0099999999999997E-2</v>
      </c>
      <c r="M198" s="78">
        <v>3.7600000000000001E-2</v>
      </c>
      <c r="N198" s="77">
        <v>77977.94</v>
      </c>
      <c r="O198" s="77">
        <v>111.04</v>
      </c>
      <c r="P198" s="77">
        <v>86.586704576000002</v>
      </c>
      <c r="Q198" s="78">
        <v>5.9999999999999995E-4</v>
      </c>
      <c r="R198" s="78">
        <v>1E-4</v>
      </c>
      <c r="W198" s="92"/>
    </row>
    <row r="199" spans="2:23">
      <c r="B199" t="s">
        <v>3621</v>
      </c>
      <c r="C199" t="s">
        <v>2602</v>
      </c>
      <c r="D199" s="91">
        <v>7192</v>
      </c>
      <c r="E199"/>
      <c r="F199" t="s">
        <v>571</v>
      </c>
      <c r="G199" s="86">
        <v>43742</v>
      </c>
      <c r="H199" t="s">
        <v>149</v>
      </c>
      <c r="I199" s="77">
        <v>7.58</v>
      </c>
      <c r="J199" t="s">
        <v>688</v>
      </c>
      <c r="K199" t="s">
        <v>102</v>
      </c>
      <c r="L199" s="78">
        <v>3.1E-2</v>
      </c>
      <c r="M199" s="78">
        <v>4.5900000000000003E-2</v>
      </c>
      <c r="N199" s="77">
        <v>304450.28999999998</v>
      </c>
      <c r="O199" s="77">
        <v>96.49</v>
      </c>
      <c r="P199" s="77">
        <v>293.76408482099998</v>
      </c>
      <c r="Q199" s="78">
        <v>2.0999999999999999E-3</v>
      </c>
      <c r="R199" s="78">
        <v>2.0000000000000001E-4</v>
      </c>
      <c r="W199" s="92"/>
    </row>
    <row r="200" spans="2:23">
      <c r="B200" t="s">
        <v>3621</v>
      </c>
      <c r="C200" t="s">
        <v>2602</v>
      </c>
      <c r="D200" s="91">
        <v>525737</v>
      </c>
      <c r="E200"/>
      <c r="F200" t="s">
        <v>571</v>
      </c>
      <c r="G200" s="86">
        <v>43377</v>
      </c>
      <c r="H200" t="s">
        <v>149</v>
      </c>
      <c r="I200" s="77">
        <v>7.58</v>
      </c>
      <c r="J200" t="s">
        <v>688</v>
      </c>
      <c r="K200" t="s">
        <v>102</v>
      </c>
      <c r="L200" s="78">
        <v>3.9699999999999999E-2</v>
      </c>
      <c r="M200" s="78">
        <v>3.9399999999999998E-2</v>
      </c>
      <c r="N200" s="77">
        <v>155903.10999999999</v>
      </c>
      <c r="O200" s="77">
        <v>109.03</v>
      </c>
      <c r="P200" s="77">
        <v>169.98116083299999</v>
      </c>
      <c r="Q200" s="78">
        <v>1.1999999999999999E-3</v>
      </c>
      <c r="R200" s="78">
        <v>1E-4</v>
      </c>
      <c r="W200" s="92"/>
    </row>
    <row r="201" spans="2:23">
      <c r="B201" t="s">
        <v>3621</v>
      </c>
      <c r="C201" t="s">
        <v>2602</v>
      </c>
      <c r="D201" s="91">
        <v>475998</v>
      </c>
      <c r="E201"/>
      <c r="F201" t="s">
        <v>571</v>
      </c>
      <c r="G201" s="86">
        <v>42935</v>
      </c>
      <c r="H201" t="s">
        <v>149</v>
      </c>
      <c r="I201" s="77">
        <v>7.63</v>
      </c>
      <c r="J201" t="s">
        <v>688</v>
      </c>
      <c r="K201" t="s">
        <v>102</v>
      </c>
      <c r="L201" s="78">
        <v>4.0800000000000003E-2</v>
      </c>
      <c r="M201" s="78">
        <v>3.6600000000000001E-2</v>
      </c>
      <c r="N201" s="77">
        <v>238814.1</v>
      </c>
      <c r="O201" s="77">
        <v>113.79</v>
      </c>
      <c r="P201" s="77">
        <v>271.74656439</v>
      </c>
      <c r="Q201" s="78">
        <v>2E-3</v>
      </c>
      <c r="R201" s="78">
        <v>2.0000000000000001E-4</v>
      </c>
      <c r="W201" s="92"/>
    </row>
    <row r="202" spans="2:23">
      <c r="B202" t="s">
        <v>3621</v>
      </c>
      <c r="C202" t="s">
        <v>2602</v>
      </c>
      <c r="D202" s="91">
        <v>485027</v>
      </c>
      <c r="E202"/>
      <c r="F202" t="s">
        <v>571</v>
      </c>
      <c r="G202" s="86">
        <v>43011</v>
      </c>
      <c r="H202" t="s">
        <v>149</v>
      </c>
      <c r="I202" s="77">
        <v>7.65</v>
      </c>
      <c r="J202" t="s">
        <v>688</v>
      </c>
      <c r="K202" t="s">
        <v>102</v>
      </c>
      <c r="L202" s="78">
        <v>3.9E-2</v>
      </c>
      <c r="M202" s="78">
        <v>3.6799999999999999E-2</v>
      </c>
      <c r="N202" s="77">
        <v>50984.75</v>
      </c>
      <c r="O202" s="77">
        <v>111.85</v>
      </c>
      <c r="P202" s="77">
        <v>57.026442875000001</v>
      </c>
      <c r="Q202" s="78">
        <v>4.0000000000000002E-4</v>
      </c>
      <c r="R202" s="78">
        <v>0</v>
      </c>
      <c r="W202" s="92"/>
    </row>
    <row r="203" spans="2:23">
      <c r="B203" t="s">
        <v>3621</v>
      </c>
      <c r="C203" t="s">
        <v>2602</v>
      </c>
      <c r="D203" s="91">
        <v>494921</v>
      </c>
      <c r="E203"/>
      <c r="F203" t="s">
        <v>571</v>
      </c>
      <c r="G203" s="86">
        <v>43104</v>
      </c>
      <c r="H203" t="s">
        <v>149</v>
      </c>
      <c r="I203" s="77">
        <v>7.5</v>
      </c>
      <c r="J203" t="s">
        <v>688</v>
      </c>
      <c r="K203" t="s">
        <v>102</v>
      </c>
      <c r="L203" s="78">
        <v>3.8199999999999998E-2</v>
      </c>
      <c r="M203" s="78">
        <v>4.3700000000000003E-2</v>
      </c>
      <c r="N203" s="77">
        <v>90594.37</v>
      </c>
      <c r="O203" s="77">
        <v>105.57</v>
      </c>
      <c r="P203" s="77">
        <v>95.640476409000001</v>
      </c>
      <c r="Q203" s="78">
        <v>6.9999999999999999E-4</v>
      </c>
      <c r="R203" s="78">
        <v>1E-4</v>
      </c>
      <c r="W203" s="92"/>
    </row>
    <row r="204" spans="2:23">
      <c r="B204" t="s">
        <v>3621</v>
      </c>
      <c r="C204" t="s">
        <v>2602</v>
      </c>
      <c r="D204" s="91">
        <v>6685</v>
      </c>
      <c r="E204"/>
      <c r="F204" t="s">
        <v>571</v>
      </c>
      <c r="G204" s="86">
        <v>43469</v>
      </c>
      <c r="H204" t="s">
        <v>149</v>
      </c>
      <c r="I204" s="77">
        <v>7.67</v>
      </c>
      <c r="J204" t="s">
        <v>688</v>
      </c>
      <c r="K204" t="s">
        <v>102</v>
      </c>
      <c r="L204" s="78">
        <v>4.1700000000000001E-2</v>
      </c>
      <c r="M204" s="78">
        <v>3.4299999999999997E-2</v>
      </c>
      <c r="N204" s="77">
        <v>110130.95</v>
      </c>
      <c r="O204" s="77">
        <v>114.81</v>
      </c>
      <c r="P204" s="77">
        <v>126.441343695</v>
      </c>
      <c r="Q204" s="78">
        <v>8.9999999999999998E-4</v>
      </c>
      <c r="R204" s="78">
        <v>1E-4</v>
      </c>
      <c r="W204" s="92"/>
    </row>
    <row r="205" spans="2:23">
      <c r="B205" t="s">
        <v>3602</v>
      </c>
      <c r="C205" t="s">
        <v>2602</v>
      </c>
      <c r="D205" s="91">
        <v>4410</v>
      </c>
      <c r="E205"/>
      <c r="F205" t="s">
        <v>934</v>
      </c>
      <c r="G205" s="86">
        <v>42201</v>
      </c>
      <c r="H205" t="s">
        <v>1035</v>
      </c>
      <c r="I205" s="77">
        <v>4.72</v>
      </c>
      <c r="J205" t="s">
        <v>335</v>
      </c>
      <c r="K205" t="s">
        <v>102</v>
      </c>
      <c r="L205" s="78">
        <v>4.2000000000000003E-2</v>
      </c>
      <c r="M205" s="78">
        <v>3.3000000000000002E-2</v>
      </c>
      <c r="N205" s="77">
        <v>61764.08</v>
      </c>
      <c r="O205" s="77">
        <v>117.46</v>
      </c>
      <c r="P205" s="77">
        <v>72.548088367999995</v>
      </c>
      <c r="Q205" s="78">
        <v>5.0000000000000001E-4</v>
      </c>
      <c r="R205" s="78">
        <v>1E-4</v>
      </c>
      <c r="W205" s="92"/>
    </row>
    <row r="206" spans="2:23">
      <c r="B206" t="s">
        <v>3602</v>
      </c>
      <c r="C206" t="s">
        <v>2602</v>
      </c>
      <c r="D206" s="91">
        <v>29991704</v>
      </c>
      <c r="E206"/>
      <c r="F206" t="s">
        <v>934</v>
      </c>
      <c r="G206" s="86">
        <v>40742</v>
      </c>
      <c r="H206" t="s">
        <v>1035</v>
      </c>
      <c r="I206" s="77">
        <v>5.1100000000000003</v>
      </c>
      <c r="J206" t="s">
        <v>335</v>
      </c>
      <c r="K206" t="s">
        <v>102</v>
      </c>
      <c r="L206" s="78">
        <v>0.06</v>
      </c>
      <c r="M206" s="78">
        <v>2.1600000000000001E-2</v>
      </c>
      <c r="N206" s="77">
        <v>882996.43</v>
      </c>
      <c r="O206" s="77">
        <v>140.91</v>
      </c>
      <c r="P206" s="77">
        <v>1244.2302695129999</v>
      </c>
      <c r="Q206" s="78">
        <v>8.9999999999999993E-3</v>
      </c>
      <c r="R206" s="78">
        <v>8.9999999999999998E-4</v>
      </c>
    </row>
    <row r="207" spans="2:23">
      <c r="B207" s="88" t="s">
        <v>3627</v>
      </c>
      <c r="C207" t="s">
        <v>2602</v>
      </c>
      <c r="D207" s="91">
        <v>8924</v>
      </c>
      <c r="E207"/>
      <c r="F207" t="s">
        <v>571</v>
      </c>
      <c r="G207" s="86">
        <v>44592</v>
      </c>
      <c r="H207" t="s">
        <v>149</v>
      </c>
      <c r="I207" s="77">
        <v>11.34</v>
      </c>
      <c r="J207" t="s">
        <v>688</v>
      </c>
      <c r="K207" t="s">
        <v>102</v>
      </c>
      <c r="L207" s="78">
        <v>2.75E-2</v>
      </c>
      <c r="M207" s="78">
        <v>4.2599999999999999E-2</v>
      </c>
      <c r="N207" s="77">
        <v>99470.98</v>
      </c>
      <c r="O207" s="77">
        <v>85.75</v>
      </c>
      <c r="P207" s="77">
        <v>85.296365350000002</v>
      </c>
      <c r="Q207" s="78">
        <v>5.9999999999999995E-4</v>
      </c>
      <c r="R207" s="78">
        <v>1E-4</v>
      </c>
      <c r="W207" s="92"/>
    </row>
    <row r="208" spans="2:23">
      <c r="B208" t="s">
        <v>3627</v>
      </c>
      <c r="C208" t="s">
        <v>2602</v>
      </c>
      <c r="D208" s="91">
        <v>9267</v>
      </c>
      <c r="E208"/>
      <c r="F208" t="s">
        <v>571</v>
      </c>
      <c r="G208" s="86">
        <v>44837</v>
      </c>
      <c r="H208" t="s">
        <v>149</v>
      </c>
      <c r="I208" s="77">
        <v>11.16</v>
      </c>
      <c r="J208" t="s">
        <v>688</v>
      </c>
      <c r="K208" t="s">
        <v>102</v>
      </c>
      <c r="L208" s="78">
        <v>3.9600000000000003E-2</v>
      </c>
      <c r="M208" s="78">
        <v>3.9100000000000003E-2</v>
      </c>
      <c r="N208" s="77">
        <v>87361.53</v>
      </c>
      <c r="O208" s="77">
        <v>99.22</v>
      </c>
      <c r="P208" s="77">
        <v>86.680110065999997</v>
      </c>
      <c r="Q208" s="78">
        <v>5.9999999999999995E-4</v>
      </c>
      <c r="R208" s="78">
        <v>1E-4</v>
      </c>
      <c r="W208" s="92"/>
    </row>
    <row r="209" spans="2:23">
      <c r="B209" t="s">
        <v>3627</v>
      </c>
      <c r="C209" t="s">
        <v>2602</v>
      </c>
      <c r="D209" s="91">
        <v>9592</v>
      </c>
      <c r="E209"/>
      <c r="F209" t="s">
        <v>571</v>
      </c>
      <c r="G209" s="86">
        <v>45076</v>
      </c>
      <c r="H209" t="s">
        <v>149</v>
      </c>
      <c r="I209" s="77">
        <v>10.98</v>
      </c>
      <c r="J209" t="s">
        <v>688</v>
      </c>
      <c r="K209" t="s">
        <v>102</v>
      </c>
      <c r="L209" s="78">
        <v>4.4900000000000002E-2</v>
      </c>
      <c r="M209" s="78">
        <v>4.1500000000000002E-2</v>
      </c>
      <c r="N209" s="77">
        <v>106273.57</v>
      </c>
      <c r="O209" s="77">
        <v>99.71</v>
      </c>
      <c r="P209" s="77">
        <v>105.965376647</v>
      </c>
      <c r="Q209" s="78">
        <v>8.0000000000000004E-4</v>
      </c>
      <c r="R209" s="78">
        <v>1E-4</v>
      </c>
      <c r="W209" s="92"/>
    </row>
    <row r="210" spans="2:23">
      <c r="B210" t="s">
        <v>3629</v>
      </c>
      <c r="C210" t="s">
        <v>2602</v>
      </c>
      <c r="D210" s="91">
        <v>392454</v>
      </c>
      <c r="E210"/>
      <c r="F210" t="s">
        <v>571</v>
      </c>
      <c r="G210" s="86">
        <v>42242</v>
      </c>
      <c r="H210" t="s">
        <v>149</v>
      </c>
      <c r="I210" s="77">
        <v>2.9</v>
      </c>
      <c r="J210" t="s">
        <v>112</v>
      </c>
      <c r="K210" t="s">
        <v>102</v>
      </c>
      <c r="L210" s="78">
        <v>2.3599999999999999E-2</v>
      </c>
      <c r="M210" s="78">
        <v>3.2399999999999998E-2</v>
      </c>
      <c r="N210" s="77">
        <v>518400.73</v>
      </c>
      <c r="O210" s="77">
        <v>109.22</v>
      </c>
      <c r="P210" s="77">
        <v>566.19727730600005</v>
      </c>
      <c r="Q210" s="78">
        <v>4.1000000000000003E-3</v>
      </c>
      <c r="R210" s="78">
        <v>4.0000000000000002E-4</v>
      </c>
      <c r="W210" s="92"/>
    </row>
    <row r="211" spans="2:23">
      <c r="B211" t="s">
        <v>3632</v>
      </c>
      <c r="C211" t="s">
        <v>2599</v>
      </c>
      <c r="D211" s="91">
        <v>71340</v>
      </c>
      <c r="E211"/>
      <c r="F211" t="s">
        <v>571</v>
      </c>
      <c r="G211" s="86">
        <v>43705</v>
      </c>
      <c r="H211" t="s">
        <v>149</v>
      </c>
      <c r="I211" s="77">
        <v>5.12</v>
      </c>
      <c r="J211" t="s">
        <v>688</v>
      </c>
      <c r="K211" t="s">
        <v>102</v>
      </c>
      <c r="L211" s="78">
        <v>0.04</v>
      </c>
      <c r="M211" s="78">
        <v>3.6700000000000003E-2</v>
      </c>
      <c r="N211" s="77">
        <v>31335.88</v>
      </c>
      <c r="O211" s="77">
        <v>113.79</v>
      </c>
      <c r="P211" s="77">
        <v>35.657097852</v>
      </c>
      <c r="Q211" s="78">
        <v>2.9999999999999997E-4</v>
      </c>
      <c r="R211" s="78">
        <v>0</v>
      </c>
      <c r="W211" s="92"/>
    </row>
    <row r="212" spans="2:23">
      <c r="B212" t="s">
        <v>3632</v>
      </c>
      <c r="C212" t="s">
        <v>2599</v>
      </c>
      <c r="D212" s="91">
        <v>487742</v>
      </c>
      <c r="E212"/>
      <c r="F212" t="s">
        <v>571</v>
      </c>
      <c r="G212" s="86">
        <v>43256</v>
      </c>
      <c r="H212" t="s">
        <v>149</v>
      </c>
      <c r="I212" s="77">
        <v>5.13</v>
      </c>
      <c r="J212" t="s">
        <v>688</v>
      </c>
      <c r="K212" t="s">
        <v>102</v>
      </c>
      <c r="L212" s="78">
        <v>0.04</v>
      </c>
      <c r="M212" s="78">
        <v>3.5999999999999997E-2</v>
      </c>
      <c r="N212" s="77">
        <v>514845.91</v>
      </c>
      <c r="O212" s="77">
        <v>115.43</v>
      </c>
      <c r="P212" s="77">
        <v>594.28663391299995</v>
      </c>
      <c r="Q212" s="78">
        <v>4.3E-3</v>
      </c>
      <c r="R212" s="78">
        <v>4.0000000000000002E-4</v>
      </c>
      <c r="W212" s="92"/>
    </row>
    <row r="213" spans="2:23">
      <c r="B213" t="s">
        <v>3634</v>
      </c>
      <c r="C213" t="s">
        <v>2602</v>
      </c>
      <c r="D213" s="91">
        <v>4565</v>
      </c>
      <c r="E213"/>
      <c r="F213" t="s">
        <v>571</v>
      </c>
      <c r="G213" s="86">
        <v>42326</v>
      </c>
      <c r="H213" t="s">
        <v>149</v>
      </c>
      <c r="I213" s="77">
        <v>6.31</v>
      </c>
      <c r="J213" t="s">
        <v>688</v>
      </c>
      <c r="K213" t="s">
        <v>102</v>
      </c>
      <c r="L213" s="78">
        <v>8.0500000000000002E-2</v>
      </c>
      <c r="M213" s="78">
        <v>7.4300000000000005E-2</v>
      </c>
      <c r="N213" s="77">
        <v>59800.76</v>
      </c>
      <c r="O213" s="77">
        <v>107.02</v>
      </c>
      <c r="P213" s="77">
        <v>63.998773352000001</v>
      </c>
      <c r="Q213" s="78">
        <v>5.0000000000000001E-4</v>
      </c>
      <c r="R213" s="78">
        <v>0</v>
      </c>
      <c r="W213" s="92"/>
    </row>
    <row r="214" spans="2:23">
      <c r="B214" t="s">
        <v>3634</v>
      </c>
      <c r="C214" t="s">
        <v>2602</v>
      </c>
      <c r="D214" s="91">
        <v>8380</v>
      </c>
      <c r="E214"/>
      <c r="F214" t="s">
        <v>571</v>
      </c>
      <c r="G214" s="86">
        <v>44294</v>
      </c>
      <c r="H214" t="s">
        <v>149</v>
      </c>
      <c r="I214" s="77">
        <v>7.68</v>
      </c>
      <c r="J214" t="s">
        <v>688</v>
      </c>
      <c r="K214" t="s">
        <v>102</v>
      </c>
      <c r="L214" s="78">
        <v>0.03</v>
      </c>
      <c r="M214" s="78">
        <v>4.2999999999999997E-2</v>
      </c>
      <c r="N214" s="77">
        <v>287188.57</v>
      </c>
      <c r="O214" s="77">
        <v>101.76</v>
      </c>
      <c r="P214" s="77">
        <v>292.24308883200001</v>
      </c>
      <c r="Q214" s="78">
        <v>2.0999999999999999E-3</v>
      </c>
      <c r="R214" s="78">
        <v>2.0000000000000001E-4</v>
      </c>
      <c r="W214" s="92"/>
    </row>
    <row r="215" spans="2:23">
      <c r="B215" t="s">
        <v>3634</v>
      </c>
      <c r="C215" t="s">
        <v>2602</v>
      </c>
      <c r="D215" s="91">
        <v>439968</v>
      </c>
      <c r="E215"/>
      <c r="F215" t="s">
        <v>571</v>
      </c>
      <c r="G215" s="86">
        <v>42606</v>
      </c>
      <c r="H215" t="s">
        <v>149</v>
      </c>
      <c r="I215" s="77">
        <v>6.31</v>
      </c>
      <c r="J215" t="s">
        <v>688</v>
      </c>
      <c r="K215" t="s">
        <v>102</v>
      </c>
      <c r="L215" s="78">
        <v>8.0500000000000002E-2</v>
      </c>
      <c r="M215" s="78">
        <v>7.4300000000000005E-2</v>
      </c>
      <c r="N215" s="77">
        <v>251538.62</v>
      </c>
      <c r="O215" s="77">
        <v>107.02</v>
      </c>
      <c r="P215" s="77">
        <v>269.19663112400002</v>
      </c>
      <c r="Q215" s="78">
        <v>2E-3</v>
      </c>
      <c r="R215" s="78">
        <v>2.0000000000000001E-4</v>
      </c>
      <c r="W215" s="92"/>
    </row>
    <row r="216" spans="2:23">
      <c r="B216" t="s">
        <v>3634</v>
      </c>
      <c r="C216" t="s">
        <v>2602</v>
      </c>
      <c r="D216" s="91">
        <v>445945</v>
      </c>
      <c r="E216"/>
      <c r="F216" t="s">
        <v>571</v>
      </c>
      <c r="G216" s="86">
        <v>42648</v>
      </c>
      <c r="H216" t="s">
        <v>149</v>
      </c>
      <c r="I216" s="77">
        <v>6.31</v>
      </c>
      <c r="J216" t="s">
        <v>688</v>
      </c>
      <c r="K216" t="s">
        <v>102</v>
      </c>
      <c r="L216" s="78">
        <v>8.0500000000000002E-2</v>
      </c>
      <c r="M216" s="78">
        <v>7.4300000000000005E-2</v>
      </c>
      <c r="N216" s="77">
        <v>230737.81</v>
      </c>
      <c r="O216" s="77">
        <v>107.02</v>
      </c>
      <c r="P216" s="77">
        <v>246.935604262</v>
      </c>
      <c r="Q216" s="78">
        <v>1.8E-3</v>
      </c>
      <c r="R216" s="78">
        <v>2.0000000000000001E-4</v>
      </c>
      <c r="W216" s="92"/>
    </row>
    <row r="217" spans="2:23">
      <c r="B217" t="s">
        <v>3634</v>
      </c>
      <c r="C217" t="s">
        <v>2602</v>
      </c>
      <c r="D217" s="91">
        <v>455056</v>
      </c>
      <c r="E217"/>
      <c r="F217" t="s">
        <v>571</v>
      </c>
      <c r="G217" s="86">
        <v>42718</v>
      </c>
      <c r="H217" t="s">
        <v>149</v>
      </c>
      <c r="I217" s="77">
        <v>6.31</v>
      </c>
      <c r="J217" t="s">
        <v>688</v>
      </c>
      <c r="K217" t="s">
        <v>102</v>
      </c>
      <c r="L217" s="78">
        <v>8.0500000000000002E-2</v>
      </c>
      <c r="M217" s="78">
        <v>7.4300000000000005E-2</v>
      </c>
      <c r="N217" s="77">
        <v>161210.71</v>
      </c>
      <c r="O217" s="77">
        <v>107.02</v>
      </c>
      <c r="P217" s="77">
        <v>172.527701842</v>
      </c>
      <c r="Q217" s="78">
        <v>1.1999999999999999E-3</v>
      </c>
      <c r="R217" s="78">
        <v>1E-4</v>
      </c>
      <c r="W217" s="92"/>
    </row>
    <row r="218" spans="2:23">
      <c r="B218" t="s">
        <v>3634</v>
      </c>
      <c r="C218" t="s">
        <v>2602</v>
      </c>
      <c r="D218" s="91">
        <v>472012</v>
      </c>
      <c r="E218"/>
      <c r="F218" t="s">
        <v>571</v>
      </c>
      <c r="G218" s="86">
        <v>42900</v>
      </c>
      <c r="H218" t="s">
        <v>149</v>
      </c>
      <c r="I218" s="77">
        <v>6.31</v>
      </c>
      <c r="J218" t="s">
        <v>688</v>
      </c>
      <c r="K218" t="s">
        <v>102</v>
      </c>
      <c r="L218" s="78">
        <v>8.0500000000000002E-2</v>
      </c>
      <c r="M218" s="78">
        <v>7.4300000000000005E-2</v>
      </c>
      <c r="N218" s="77">
        <v>190960.2</v>
      </c>
      <c r="O218" s="77">
        <v>107.02</v>
      </c>
      <c r="P218" s="77">
        <v>204.36560603999999</v>
      </c>
      <c r="Q218" s="78">
        <v>1.5E-3</v>
      </c>
      <c r="R218" s="78">
        <v>1E-4</v>
      </c>
      <c r="W218" s="92"/>
    </row>
    <row r="219" spans="2:23">
      <c r="B219" t="s">
        <v>3634</v>
      </c>
      <c r="C219" t="s">
        <v>2602</v>
      </c>
      <c r="D219" s="91">
        <v>490961</v>
      </c>
      <c r="E219"/>
      <c r="F219" t="s">
        <v>571</v>
      </c>
      <c r="G219" s="86">
        <v>43075</v>
      </c>
      <c r="H219" t="s">
        <v>149</v>
      </c>
      <c r="I219" s="77">
        <v>6.31</v>
      </c>
      <c r="J219" t="s">
        <v>688</v>
      </c>
      <c r="K219" t="s">
        <v>102</v>
      </c>
      <c r="L219" s="78">
        <v>8.0500000000000002E-2</v>
      </c>
      <c r="M219" s="78">
        <v>7.4300000000000005E-2</v>
      </c>
      <c r="N219" s="77">
        <v>118491.89</v>
      </c>
      <c r="O219" s="77">
        <v>107.02</v>
      </c>
      <c r="P219" s="77">
        <v>126.810020678</v>
      </c>
      <c r="Q219" s="78">
        <v>8.9999999999999998E-4</v>
      </c>
      <c r="R219" s="78">
        <v>1E-4</v>
      </c>
      <c r="W219" s="92"/>
    </row>
    <row r="220" spans="2:23">
      <c r="B220" t="s">
        <v>3634</v>
      </c>
      <c r="C220" t="s">
        <v>2602</v>
      </c>
      <c r="D220" s="91">
        <v>520889</v>
      </c>
      <c r="E220"/>
      <c r="F220" t="s">
        <v>571</v>
      </c>
      <c r="G220" s="86">
        <v>43292</v>
      </c>
      <c r="H220" t="s">
        <v>149</v>
      </c>
      <c r="I220" s="77">
        <v>6.31</v>
      </c>
      <c r="J220" t="s">
        <v>688</v>
      </c>
      <c r="K220" t="s">
        <v>102</v>
      </c>
      <c r="L220" s="78">
        <v>8.0500000000000002E-2</v>
      </c>
      <c r="M220" s="78">
        <v>7.4300000000000005E-2</v>
      </c>
      <c r="N220" s="77">
        <v>323100.44</v>
      </c>
      <c r="O220" s="77">
        <v>107.02</v>
      </c>
      <c r="P220" s="77">
        <v>345.78209088800003</v>
      </c>
      <c r="Q220" s="78">
        <v>2.5000000000000001E-3</v>
      </c>
      <c r="R220" s="78">
        <v>2.9999999999999997E-4</v>
      </c>
      <c r="W220" s="92"/>
    </row>
    <row r="221" spans="2:23">
      <c r="B221" t="s">
        <v>3633</v>
      </c>
      <c r="C221" t="s">
        <v>2599</v>
      </c>
      <c r="D221" s="91">
        <v>414968</v>
      </c>
      <c r="E221"/>
      <c r="F221" t="s">
        <v>571</v>
      </c>
      <c r="G221" s="86">
        <v>42432</v>
      </c>
      <c r="H221" t="s">
        <v>149</v>
      </c>
      <c r="I221" s="77">
        <v>4.25</v>
      </c>
      <c r="J221" t="s">
        <v>688</v>
      </c>
      <c r="K221" t="s">
        <v>102</v>
      </c>
      <c r="L221" s="78">
        <v>2.5399999999999999E-2</v>
      </c>
      <c r="M221" s="78">
        <v>2.3800000000000002E-2</v>
      </c>
      <c r="N221" s="77">
        <v>320114.37</v>
      </c>
      <c r="O221" s="77">
        <v>115.22</v>
      </c>
      <c r="P221" s="77">
        <v>368.835777114</v>
      </c>
      <c r="Q221" s="78">
        <v>2.7000000000000001E-3</v>
      </c>
      <c r="R221" s="78">
        <v>2.9999999999999997E-4</v>
      </c>
      <c r="W221" s="92"/>
    </row>
    <row r="222" spans="2:23">
      <c r="B222" t="s">
        <v>3626</v>
      </c>
      <c r="C222" t="s">
        <v>2602</v>
      </c>
      <c r="D222" s="91">
        <v>8503</v>
      </c>
      <c r="E222"/>
      <c r="F222" t="s">
        <v>564</v>
      </c>
      <c r="G222" s="86">
        <v>44376</v>
      </c>
      <c r="H222" t="s">
        <v>208</v>
      </c>
      <c r="I222" s="77">
        <v>4.4800000000000004</v>
      </c>
      <c r="J222" t="s">
        <v>127</v>
      </c>
      <c r="K222" t="s">
        <v>102</v>
      </c>
      <c r="L222" s="78">
        <v>7.3999999999999996E-2</v>
      </c>
      <c r="M222" s="78">
        <v>7.8299999999999995E-2</v>
      </c>
      <c r="N222" s="77">
        <v>4075573.14</v>
      </c>
      <c r="O222" s="77">
        <v>100.87</v>
      </c>
      <c r="P222" s="77">
        <v>4111.030626318</v>
      </c>
      <c r="Q222" s="78">
        <v>2.98E-2</v>
      </c>
      <c r="R222" s="78">
        <v>3.0000000000000001E-3</v>
      </c>
      <c r="W222" s="92"/>
    </row>
    <row r="223" spans="2:23">
      <c r="B223" t="s">
        <v>3626</v>
      </c>
      <c r="C223" t="s">
        <v>2602</v>
      </c>
      <c r="D223" s="91">
        <v>8610</v>
      </c>
      <c r="E223"/>
      <c r="F223" t="s">
        <v>564</v>
      </c>
      <c r="G223" s="86">
        <v>44431</v>
      </c>
      <c r="H223" t="s">
        <v>208</v>
      </c>
      <c r="I223" s="77">
        <v>4.4800000000000004</v>
      </c>
      <c r="J223" t="s">
        <v>127</v>
      </c>
      <c r="K223" t="s">
        <v>102</v>
      </c>
      <c r="L223" s="78">
        <v>7.3999999999999996E-2</v>
      </c>
      <c r="M223" s="78">
        <v>7.8100000000000003E-2</v>
      </c>
      <c r="N223" s="77">
        <v>703473.85</v>
      </c>
      <c r="O223" s="77">
        <v>100.93</v>
      </c>
      <c r="P223" s="77">
        <v>710.01615680500004</v>
      </c>
      <c r="Q223" s="78">
        <v>5.1000000000000004E-3</v>
      </c>
      <c r="R223" s="78">
        <v>5.0000000000000001E-4</v>
      </c>
      <c r="W223" s="92"/>
    </row>
    <row r="224" spans="2:23">
      <c r="B224" t="s">
        <v>3626</v>
      </c>
      <c r="C224" t="s">
        <v>2602</v>
      </c>
      <c r="D224" s="91">
        <v>9284</v>
      </c>
      <c r="E224"/>
      <c r="F224" t="s">
        <v>564</v>
      </c>
      <c r="G224" s="86">
        <v>44859</v>
      </c>
      <c r="H224" t="s">
        <v>208</v>
      </c>
      <c r="I224" s="77">
        <v>4.5</v>
      </c>
      <c r="J224" t="s">
        <v>127</v>
      </c>
      <c r="K224" t="s">
        <v>102</v>
      </c>
      <c r="L224" s="78">
        <v>7.3999999999999996E-2</v>
      </c>
      <c r="M224" s="78">
        <v>7.1999999999999995E-2</v>
      </c>
      <c r="N224" s="77">
        <v>2141107.3199999998</v>
      </c>
      <c r="O224" s="77">
        <v>103.55</v>
      </c>
      <c r="P224" s="77">
        <v>2217.1166298600001</v>
      </c>
      <c r="Q224" s="78">
        <v>1.61E-2</v>
      </c>
      <c r="R224" s="78">
        <v>1.6000000000000001E-3</v>
      </c>
      <c r="W224" s="92"/>
    </row>
    <row r="225" spans="2:23">
      <c r="B225" t="s">
        <v>3635</v>
      </c>
      <c r="C225" t="s">
        <v>2602</v>
      </c>
      <c r="D225" s="91">
        <v>429027</v>
      </c>
      <c r="E225"/>
      <c r="F225" t="s">
        <v>564</v>
      </c>
      <c r="G225" s="86">
        <v>42516</v>
      </c>
      <c r="H225" t="s">
        <v>208</v>
      </c>
      <c r="I225" s="77">
        <v>3.45</v>
      </c>
      <c r="J225" t="s">
        <v>346</v>
      </c>
      <c r="K225" t="s">
        <v>102</v>
      </c>
      <c r="L225" s="78">
        <v>2.3300000000000001E-2</v>
      </c>
      <c r="M225" s="78">
        <v>3.4700000000000002E-2</v>
      </c>
      <c r="N225" s="77">
        <v>396584.93</v>
      </c>
      <c r="O225" s="77">
        <v>109.71</v>
      </c>
      <c r="P225" s="77">
        <v>435.093326703</v>
      </c>
      <c r="Q225" s="78">
        <v>3.2000000000000002E-3</v>
      </c>
      <c r="R225" s="78">
        <v>2.9999999999999997E-4</v>
      </c>
      <c r="W225" s="92"/>
    </row>
    <row r="226" spans="2:23">
      <c r="B226" t="s">
        <v>3619</v>
      </c>
      <c r="C226" t="s">
        <v>2599</v>
      </c>
      <c r="D226" s="91">
        <v>482153</v>
      </c>
      <c r="E226"/>
      <c r="F226" t="s">
        <v>934</v>
      </c>
      <c r="G226" s="86">
        <v>42978</v>
      </c>
      <c r="H226" t="s">
        <v>1035</v>
      </c>
      <c r="I226" s="77">
        <v>0.81</v>
      </c>
      <c r="J226" t="s">
        <v>127</v>
      </c>
      <c r="K226" t="s">
        <v>102</v>
      </c>
      <c r="L226" s="78">
        <v>2.76E-2</v>
      </c>
      <c r="M226" s="78">
        <v>6.3E-2</v>
      </c>
      <c r="N226" s="77">
        <v>131470.67000000001</v>
      </c>
      <c r="O226" s="77">
        <v>97.49</v>
      </c>
      <c r="P226" s="77">
        <v>128.17075618300001</v>
      </c>
      <c r="Q226" s="78">
        <v>8.9999999999999998E-4</v>
      </c>
      <c r="R226" s="78">
        <v>1E-4</v>
      </c>
      <c r="W226" s="92"/>
    </row>
    <row r="227" spans="2:23">
      <c r="B227" t="s">
        <v>3620</v>
      </c>
      <c r="C227" t="s">
        <v>2602</v>
      </c>
      <c r="D227" s="91">
        <v>9120</v>
      </c>
      <c r="E227"/>
      <c r="F227" t="s">
        <v>571</v>
      </c>
      <c r="G227" s="86">
        <v>44728</v>
      </c>
      <c r="H227" t="s">
        <v>149</v>
      </c>
      <c r="I227" s="77">
        <v>9.68</v>
      </c>
      <c r="J227" t="s">
        <v>688</v>
      </c>
      <c r="K227" t="s">
        <v>102</v>
      </c>
      <c r="L227" s="78">
        <v>2.63E-2</v>
      </c>
      <c r="M227" s="78">
        <v>3.2000000000000001E-2</v>
      </c>
      <c r="N227" s="77">
        <v>104804.93</v>
      </c>
      <c r="O227" s="77">
        <v>100.03</v>
      </c>
      <c r="P227" s="77">
        <v>104.83637147899999</v>
      </c>
      <c r="Q227" s="78">
        <v>8.0000000000000004E-4</v>
      </c>
      <c r="R227" s="78">
        <v>1E-4</v>
      </c>
      <c r="W227" s="92"/>
    </row>
    <row r="228" spans="2:23">
      <c r="B228" t="s">
        <v>3620</v>
      </c>
      <c r="C228" t="s">
        <v>2602</v>
      </c>
      <c r="D228" s="91">
        <v>93941</v>
      </c>
      <c r="E228"/>
      <c r="F228" t="s">
        <v>571</v>
      </c>
      <c r="G228" s="86">
        <v>44923</v>
      </c>
      <c r="H228" t="s">
        <v>149</v>
      </c>
      <c r="I228" s="77">
        <v>9.41</v>
      </c>
      <c r="J228" t="s">
        <v>688</v>
      </c>
      <c r="K228" t="s">
        <v>102</v>
      </c>
      <c r="L228" s="78">
        <v>3.0800000000000001E-2</v>
      </c>
      <c r="M228" s="78">
        <v>3.6600000000000001E-2</v>
      </c>
      <c r="N228" s="77">
        <v>34108.129999999997</v>
      </c>
      <c r="O228" s="77">
        <v>98.08</v>
      </c>
      <c r="P228" s="77">
        <v>33.453253904</v>
      </c>
      <c r="Q228" s="78">
        <v>2.0000000000000001E-4</v>
      </c>
      <c r="R228" s="78">
        <v>0</v>
      </c>
      <c r="W228" s="92"/>
    </row>
    <row r="229" spans="2:23">
      <c r="B229" t="s">
        <v>3637</v>
      </c>
      <c r="C229" t="s">
        <v>2599</v>
      </c>
      <c r="D229" s="91">
        <v>7355</v>
      </c>
      <c r="E229"/>
      <c r="F229" t="s">
        <v>934</v>
      </c>
      <c r="G229" s="86">
        <v>43842</v>
      </c>
      <c r="H229" t="s">
        <v>1035</v>
      </c>
      <c r="I229" s="77">
        <v>0.16</v>
      </c>
      <c r="J229" t="s">
        <v>127</v>
      </c>
      <c r="K229" t="s">
        <v>102</v>
      </c>
      <c r="L229" s="78">
        <v>2.0799999999999999E-2</v>
      </c>
      <c r="M229" s="78">
        <v>6.4699999999999994E-2</v>
      </c>
      <c r="N229" s="77">
        <v>77882.75</v>
      </c>
      <c r="O229" s="77">
        <v>99.76</v>
      </c>
      <c r="P229" s="77">
        <v>77.695831400000003</v>
      </c>
      <c r="Q229" s="78">
        <v>5.9999999999999995E-4</v>
      </c>
      <c r="R229" s="78">
        <v>1E-4</v>
      </c>
      <c r="W229" s="92"/>
    </row>
    <row r="230" spans="2:23">
      <c r="B230" t="s">
        <v>3623</v>
      </c>
      <c r="C230" t="s">
        <v>2602</v>
      </c>
      <c r="D230" s="91">
        <v>539177</v>
      </c>
      <c r="E230"/>
      <c r="F230" t="s">
        <v>571</v>
      </c>
      <c r="G230" s="86">
        <v>45015</v>
      </c>
      <c r="H230" t="s">
        <v>149</v>
      </c>
      <c r="I230" s="77">
        <v>5.22</v>
      </c>
      <c r="J230" t="s">
        <v>346</v>
      </c>
      <c r="K230" t="s">
        <v>102</v>
      </c>
      <c r="L230" s="78">
        <v>4.5499999999999999E-2</v>
      </c>
      <c r="M230" s="78">
        <v>3.8699999999999998E-2</v>
      </c>
      <c r="N230" s="77">
        <v>805672.25</v>
      </c>
      <c r="O230" s="77">
        <v>106.04</v>
      </c>
      <c r="P230" s="77">
        <v>854.33485389999998</v>
      </c>
      <c r="Q230" s="78">
        <v>6.1999999999999998E-3</v>
      </c>
      <c r="R230" s="78">
        <v>5.9999999999999995E-4</v>
      </c>
      <c r="W230" s="92"/>
    </row>
    <row r="231" spans="2:23">
      <c r="B231" t="s">
        <v>3620</v>
      </c>
      <c r="C231" t="s">
        <v>2602</v>
      </c>
      <c r="D231" s="91">
        <v>8047</v>
      </c>
      <c r="E231"/>
      <c r="F231" t="s">
        <v>571</v>
      </c>
      <c r="G231" s="86">
        <v>44143</v>
      </c>
      <c r="H231" t="s">
        <v>149</v>
      </c>
      <c r="I231" s="77">
        <v>6.83</v>
      </c>
      <c r="J231" t="s">
        <v>688</v>
      </c>
      <c r="K231" t="s">
        <v>102</v>
      </c>
      <c r="L231" s="78">
        <v>2.52E-2</v>
      </c>
      <c r="M231" s="78">
        <v>3.2899999999999999E-2</v>
      </c>
      <c r="N231" s="77">
        <v>238685.78</v>
      </c>
      <c r="O231" s="77">
        <v>105.98</v>
      </c>
      <c r="P231" s="77">
        <v>252.95918964399999</v>
      </c>
      <c r="Q231" s="78">
        <v>1.8E-3</v>
      </c>
      <c r="R231" s="78">
        <v>2.0000000000000001E-4</v>
      </c>
      <c r="W231" s="92"/>
    </row>
    <row r="232" spans="2:23">
      <c r="B232" t="s">
        <v>3620</v>
      </c>
      <c r="C232" t="s">
        <v>2602</v>
      </c>
      <c r="D232" s="91">
        <v>7265</v>
      </c>
      <c r="E232"/>
      <c r="F232" t="s">
        <v>571</v>
      </c>
      <c r="G232" s="86">
        <v>43779</v>
      </c>
      <c r="H232" t="s">
        <v>149</v>
      </c>
      <c r="I232" s="77">
        <v>7.13</v>
      </c>
      <c r="J232" t="s">
        <v>688</v>
      </c>
      <c r="K232" t="s">
        <v>102</v>
      </c>
      <c r="L232" s="78">
        <v>2.53E-2</v>
      </c>
      <c r="M232" s="78">
        <v>3.6299999999999999E-2</v>
      </c>
      <c r="N232" s="77">
        <v>75897.52</v>
      </c>
      <c r="O232" s="77">
        <v>102.55</v>
      </c>
      <c r="P232" s="77">
        <v>77.83290676</v>
      </c>
      <c r="Q232" s="78">
        <v>5.9999999999999995E-4</v>
      </c>
      <c r="R232" s="78">
        <v>1E-4</v>
      </c>
      <c r="W232" s="92"/>
    </row>
    <row r="233" spans="2:23">
      <c r="B233" t="s">
        <v>3620</v>
      </c>
      <c r="C233" t="s">
        <v>2602</v>
      </c>
      <c r="D233" s="91">
        <v>7342</v>
      </c>
      <c r="E233"/>
      <c r="F233" t="s">
        <v>571</v>
      </c>
      <c r="G233" s="86">
        <v>43835</v>
      </c>
      <c r="H233" t="s">
        <v>149</v>
      </c>
      <c r="I233" s="77">
        <v>7.13</v>
      </c>
      <c r="J233" t="s">
        <v>688</v>
      </c>
      <c r="K233" t="s">
        <v>102</v>
      </c>
      <c r="L233" s="78">
        <v>2.52E-2</v>
      </c>
      <c r="M233" s="78">
        <v>3.6700000000000003E-2</v>
      </c>
      <c r="N233" s="77">
        <v>42264.23</v>
      </c>
      <c r="O233" s="77">
        <v>102.27</v>
      </c>
      <c r="P233" s="77">
        <v>43.223628021000003</v>
      </c>
      <c r="Q233" s="78">
        <v>2.9999999999999997E-4</v>
      </c>
      <c r="R233" s="78">
        <v>0</v>
      </c>
      <c r="W233" s="92"/>
    </row>
    <row r="234" spans="2:23">
      <c r="B234" t="s">
        <v>3620</v>
      </c>
      <c r="C234" t="s">
        <v>2602</v>
      </c>
      <c r="D234" s="91">
        <v>501113</v>
      </c>
      <c r="E234"/>
      <c r="F234" t="s">
        <v>571</v>
      </c>
      <c r="G234" s="86">
        <v>43138</v>
      </c>
      <c r="H234" t="s">
        <v>149</v>
      </c>
      <c r="I234" s="77">
        <v>7.11</v>
      </c>
      <c r="J234" t="s">
        <v>688</v>
      </c>
      <c r="K234" t="s">
        <v>102</v>
      </c>
      <c r="L234" s="78">
        <v>2.6200000000000001E-2</v>
      </c>
      <c r="M234" s="78">
        <v>3.6700000000000003E-2</v>
      </c>
      <c r="N234" s="77">
        <v>156529.76</v>
      </c>
      <c r="O234" s="77">
        <v>104.47</v>
      </c>
      <c r="P234" s="77">
        <v>163.52664027200001</v>
      </c>
      <c r="Q234" s="78">
        <v>1.1999999999999999E-3</v>
      </c>
      <c r="R234" s="78">
        <v>1E-4</v>
      </c>
      <c r="W234" s="92"/>
    </row>
    <row r="235" spans="2:23">
      <c r="B235" t="s">
        <v>3620</v>
      </c>
      <c r="C235" t="s">
        <v>2602</v>
      </c>
      <c r="D235" s="91">
        <v>514296</v>
      </c>
      <c r="E235"/>
      <c r="F235" t="s">
        <v>571</v>
      </c>
      <c r="G235" s="86">
        <v>43227</v>
      </c>
      <c r="H235" t="s">
        <v>149</v>
      </c>
      <c r="I235" s="77">
        <v>7.17</v>
      </c>
      <c r="J235" t="s">
        <v>688</v>
      </c>
      <c r="K235" t="s">
        <v>102</v>
      </c>
      <c r="L235" s="78">
        <v>2.7799999999999998E-2</v>
      </c>
      <c r="M235" s="78">
        <v>3.2500000000000001E-2</v>
      </c>
      <c r="N235" s="77">
        <v>24964.27</v>
      </c>
      <c r="O235" s="77">
        <v>108.81</v>
      </c>
      <c r="P235" s="77">
        <v>27.163622187000001</v>
      </c>
      <c r="Q235" s="78">
        <v>2.0000000000000001E-4</v>
      </c>
      <c r="R235" s="78">
        <v>0</v>
      </c>
      <c r="W235" s="92"/>
    </row>
    <row r="236" spans="2:23">
      <c r="B236" t="s">
        <v>3620</v>
      </c>
      <c r="C236" t="s">
        <v>2602</v>
      </c>
      <c r="D236" s="91">
        <v>520294</v>
      </c>
      <c r="E236"/>
      <c r="F236" t="s">
        <v>571</v>
      </c>
      <c r="G236" s="86">
        <v>43279</v>
      </c>
      <c r="H236" t="s">
        <v>149</v>
      </c>
      <c r="I236" s="77">
        <v>7.18</v>
      </c>
      <c r="J236" t="s">
        <v>688</v>
      </c>
      <c r="K236" t="s">
        <v>102</v>
      </c>
      <c r="L236" s="78">
        <v>2.7799999999999998E-2</v>
      </c>
      <c r="M236" s="78">
        <v>3.1600000000000003E-2</v>
      </c>
      <c r="N236" s="77">
        <v>29196.49</v>
      </c>
      <c r="O236" s="77">
        <v>108.57</v>
      </c>
      <c r="P236" s="77">
        <v>31.698629192999999</v>
      </c>
      <c r="Q236" s="78">
        <v>2.0000000000000001E-4</v>
      </c>
      <c r="R236" s="78">
        <v>0</v>
      </c>
      <c r="W236" s="92"/>
    </row>
    <row r="237" spans="2:23">
      <c r="B237" t="s">
        <v>3620</v>
      </c>
      <c r="C237" t="s">
        <v>2602</v>
      </c>
      <c r="D237" s="91">
        <v>6471</v>
      </c>
      <c r="E237"/>
      <c r="F237" t="s">
        <v>571</v>
      </c>
      <c r="G237" s="86">
        <v>43321</v>
      </c>
      <c r="H237" t="s">
        <v>149</v>
      </c>
      <c r="I237" s="77">
        <v>7.18</v>
      </c>
      <c r="J237" t="s">
        <v>688</v>
      </c>
      <c r="K237" t="s">
        <v>102</v>
      </c>
      <c r="L237" s="78">
        <v>2.8500000000000001E-2</v>
      </c>
      <c r="M237" s="78">
        <v>3.1199999999999999E-2</v>
      </c>
      <c r="N237" s="77">
        <v>163554.51999999999</v>
      </c>
      <c r="O237" s="77">
        <v>109.3</v>
      </c>
      <c r="P237" s="77">
        <v>178.76509035999999</v>
      </c>
      <c r="Q237" s="78">
        <v>1.2999999999999999E-3</v>
      </c>
      <c r="R237" s="78">
        <v>1E-4</v>
      </c>
      <c r="W237" s="92"/>
    </row>
    <row r="238" spans="2:23">
      <c r="B238" t="s">
        <v>3620</v>
      </c>
      <c r="C238" t="s">
        <v>2602</v>
      </c>
      <c r="D238" s="91">
        <v>529736</v>
      </c>
      <c r="E238"/>
      <c r="F238" t="s">
        <v>571</v>
      </c>
      <c r="G238" s="86">
        <v>43417</v>
      </c>
      <c r="H238" t="s">
        <v>149</v>
      </c>
      <c r="I238" s="77">
        <v>7.13</v>
      </c>
      <c r="J238" t="s">
        <v>688</v>
      </c>
      <c r="K238" t="s">
        <v>102</v>
      </c>
      <c r="L238" s="78">
        <v>3.0800000000000001E-2</v>
      </c>
      <c r="M238" s="78">
        <v>3.2199999999999999E-2</v>
      </c>
      <c r="N238" s="77">
        <v>186214.24</v>
      </c>
      <c r="O238" s="77">
        <v>110.12</v>
      </c>
      <c r="P238" s="77">
        <v>205.05912108800001</v>
      </c>
      <c r="Q238" s="78">
        <v>1.5E-3</v>
      </c>
      <c r="R238" s="78">
        <v>1E-4</v>
      </c>
      <c r="W238" s="92"/>
    </row>
    <row r="239" spans="2:23">
      <c r="B239" t="s">
        <v>3620</v>
      </c>
      <c r="C239" t="s">
        <v>2602</v>
      </c>
      <c r="D239" s="91">
        <v>6720</v>
      </c>
      <c r="E239"/>
      <c r="F239" t="s">
        <v>571</v>
      </c>
      <c r="G239" s="86">
        <v>43485</v>
      </c>
      <c r="H239" t="s">
        <v>149</v>
      </c>
      <c r="I239" s="77">
        <v>7.16</v>
      </c>
      <c r="J239" t="s">
        <v>688</v>
      </c>
      <c r="K239" t="s">
        <v>102</v>
      </c>
      <c r="L239" s="78">
        <v>3.0200000000000001E-2</v>
      </c>
      <c r="M239" s="78">
        <v>3.0599999999999999E-2</v>
      </c>
      <c r="N239" s="77">
        <v>235318.64</v>
      </c>
      <c r="O239" s="77">
        <v>111.13</v>
      </c>
      <c r="P239" s="77">
        <v>261.50960463199999</v>
      </c>
      <c r="Q239" s="78">
        <v>1.9E-3</v>
      </c>
      <c r="R239" s="78">
        <v>2.0000000000000001E-4</v>
      </c>
      <c r="W239" s="92"/>
    </row>
    <row r="240" spans="2:23">
      <c r="B240" t="s">
        <v>3620</v>
      </c>
      <c r="C240" t="s">
        <v>2602</v>
      </c>
      <c r="D240" s="91">
        <v>6818</v>
      </c>
      <c r="E240"/>
      <c r="F240" t="s">
        <v>571</v>
      </c>
      <c r="G240" s="86">
        <v>43541</v>
      </c>
      <c r="H240" t="s">
        <v>149</v>
      </c>
      <c r="I240" s="77">
        <v>7.19</v>
      </c>
      <c r="J240" t="s">
        <v>688</v>
      </c>
      <c r="K240" t="s">
        <v>102</v>
      </c>
      <c r="L240" s="78">
        <v>2.7300000000000001E-2</v>
      </c>
      <c r="M240" s="78">
        <v>3.1600000000000003E-2</v>
      </c>
      <c r="N240" s="77">
        <v>20207.919999999998</v>
      </c>
      <c r="O240" s="77">
        <v>108.13</v>
      </c>
      <c r="P240" s="77">
        <v>21.850823896000001</v>
      </c>
      <c r="Q240" s="78">
        <v>2.0000000000000001E-4</v>
      </c>
      <c r="R240" s="78">
        <v>0</v>
      </c>
      <c r="W240" s="92"/>
    </row>
    <row r="241" spans="2:23">
      <c r="B241" t="s">
        <v>3620</v>
      </c>
      <c r="C241" t="s">
        <v>2602</v>
      </c>
      <c r="D241" s="91">
        <v>6925</v>
      </c>
      <c r="E241"/>
      <c r="F241" t="s">
        <v>571</v>
      </c>
      <c r="G241" s="86">
        <v>43613</v>
      </c>
      <c r="H241" t="s">
        <v>149</v>
      </c>
      <c r="I241" s="77">
        <v>7.2</v>
      </c>
      <c r="J241" t="s">
        <v>688</v>
      </c>
      <c r="K241" t="s">
        <v>102</v>
      </c>
      <c r="L241" s="78">
        <v>2.52E-2</v>
      </c>
      <c r="M241" s="78">
        <v>3.27E-2</v>
      </c>
      <c r="N241" s="77">
        <v>62108.73</v>
      </c>
      <c r="O241" s="77">
        <v>104.93</v>
      </c>
      <c r="P241" s="77">
        <v>65.170690389000001</v>
      </c>
      <c r="Q241" s="78">
        <v>5.0000000000000001E-4</v>
      </c>
      <c r="R241" s="78">
        <v>0</v>
      </c>
      <c r="W241" s="92"/>
    </row>
    <row r="242" spans="2:23">
      <c r="B242" t="s">
        <v>3620</v>
      </c>
      <c r="C242" t="s">
        <v>2602</v>
      </c>
      <c r="D242" s="91">
        <v>70481</v>
      </c>
      <c r="E242"/>
      <c r="F242" t="s">
        <v>571</v>
      </c>
      <c r="G242" s="86">
        <v>43657</v>
      </c>
      <c r="H242" t="s">
        <v>149</v>
      </c>
      <c r="I242" s="77">
        <v>7.12</v>
      </c>
      <c r="J242" t="s">
        <v>688</v>
      </c>
      <c r="K242" t="s">
        <v>102</v>
      </c>
      <c r="L242" s="78">
        <v>2.52E-2</v>
      </c>
      <c r="M242" s="78">
        <v>3.6700000000000003E-2</v>
      </c>
      <c r="N242" s="77">
        <v>61276.77</v>
      </c>
      <c r="O242" s="77">
        <v>101.34</v>
      </c>
      <c r="P242" s="77">
        <v>62.097878717999997</v>
      </c>
      <c r="Q242" s="78">
        <v>4.0000000000000002E-4</v>
      </c>
      <c r="R242" s="78">
        <v>0</v>
      </c>
      <c r="W242" s="92"/>
    </row>
    <row r="243" spans="2:23">
      <c r="B243" t="s">
        <v>3639</v>
      </c>
      <c r="C243" t="s">
        <v>2599</v>
      </c>
      <c r="D243" s="91">
        <v>75611</v>
      </c>
      <c r="E243"/>
      <c r="F243" t="s">
        <v>633</v>
      </c>
      <c r="G243" s="86">
        <v>43920</v>
      </c>
      <c r="H243" t="s">
        <v>149</v>
      </c>
      <c r="I243" s="77">
        <v>4.18</v>
      </c>
      <c r="J243" t="s">
        <v>132</v>
      </c>
      <c r="K243" t="s">
        <v>102</v>
      </c>
      <c r="L243" s="78">
        <v>4.8899999999999999E-2</v>
      </c>
      <c r="M243" s="78">
        <v>5.8700000000000002E-2</v>
      </c>
      <c r="N243" s="77">
        <v>724068.34</v>
      </c>
      <c r="O243" s="77">
        <v>97.45</v>
      </c>
      <c r="P243" s="77">
        <v>705.60459733000005</v>
      </c>
      <c r="Q243" s="78">
        <v>5.1000000000000004E-3</v>
      </c>
      <c r="R243" s="78">
        <v>5.0000000000000001E-4</v>
      </c>
      <c r="W243" s="92"/>
    </row>
    <row r="244" spans="2:23">
      <c r="B244" t="s">
        <v>3639</v>
      </c>
      <c r="C244" t="s">
        <v>2599</v>
      </c>
      <c r="D244" s="91">
        <v>8991</v>
      </c>
      <c r="E244"/>
      <c r="F244" t="s">
        <v>633</v>
      </c>
      <c r="G244" s="86">
        <v>44636</v>
      </c>
      <c r="H244" t="s">
        <v>149</v>
      </c>
      <c r="I244" s="77">
        <v>4.49</v>
      </c>
      <c r="J244" t="s">
        <v>132</v>
      </c>
      <c r="K244" t="s">
        <v>102</v>
      </c>
      <c r="L244" s="78">
        <v>4.2799999999999998E-2</v>
      </c>
      <c r="M244" s="78">
        <v>7.5800000000000006E-2</v>
      </c>
      <c r="N244" s="77">
        <v>659430.13</v>
      </c>
      <c r="O244" s="77">
        <v>87.77</v>
      </c>
      <c r="P244" s="77">
        <v>578.78182510099998</v>
      </c>
      <c r="Q244" s="78">
        <v>4.1999999999999997E-3</v>
      </c>
      <c r="R244" s="78">
        <v>4.0000000000000002E-4</v>
      </c>
      <c r="W244" s="92"/>
    </row>
    <row r="245" spans="2:23">
      <c r="B245" t="s">
        <v>3639</v>
      </c>
      <c r="C245" t="s">
        <v>2599</v>
      </c>
      <c r="D245" s="91">
        <v>9112</v>
      </c>
      <c r="E245"/>
      <c r="F245" t="s">
        <v>633</v>
      </c>
      <c r="G245" s="86">
        <v>44722</v>
      </c>
      <c r="H245" t="s">
        <v>149</v>
      </c>
      <c r="I245" s="77">
        <v>4.4400000000000004</v>
      </c>
      <c r="J245" t="s">
        <v>132</v>
      </c>
      <c r="K245" t="s">
        <v>102</v>
      </c>
      <c r="L245" s="78">
        <v>5.28E-2</v>
      </c>
      <c r="M245" s="78">
        <v>7.0999999999999994E-2</v>
      </c>
      <c r="N245" s="77">
        <v>1055848.95</v>
      </c>
      <c r="O245" s="77">
        <v>93.99</v>
      </c>
      <c r="P245" s="77">
        <v>992.39242810500002</v>
      </c>
      <c r="Q245" s="78">
        <v>7.1999999999999998E-3</v>
      </c>
      <c r="R245" s="78">
        <v>6.9999999999999999E-4</v>
      </c>
      <c r="W245" s="92"/>
    </row>
    <row r="246" spans="2:23">
      <c r="B246" t="s">
        <v>3639</v>
      </c>
      <c r="C246" t="s">
        <v>2599</v>
      </c>
      <c r="D246" s="91">
        <v>9247</v>
      </c>
      <c r="E246"/>
      <c r="F246" t="s">
        <v>633</v>
      </c>
      <c r="G246" s="86">
        <v>44816</v>
      </c>
      <c r="H246" t="s">
        <v>149</v>
      </c>
      <c r="I246" s="77">
        <v>4.37</v>
      </c>
      <c r="J246" t="s">
        <v>132</v>
      </c>
      <c r="K246" t="s">
        <v>102</v>
      </c>
      <c r="L246" s="78">
        <v>5.6000000000000001E-2</v>
      </c>
      <c r="M246" s="78">
        <v>8.2199999999999995E-2</v>
      </c>
      <c r="N246" s="77">
        <v>1305666.98</v>
      </c>
      <c r="O246" s="77">
        <v>91.23</v>
      </c>
      <c r="P246" s="77">
        <v>1191.1599858540001</v>
      </c>
      <c r="Q246" s="78">
        <v>8.6E-3</v>
      </c>
      <c r="R246" s="78">
        <v>8.9999999999999998E-4</v>
      </c>
      <c r="W246" s="92"/>
    </row>
    <row r="247" spans="2:23">
      <c r="B247" t="s">
        <v>3639</v>
      </c>
      <c r="C247" t="s">
        <v>2599</v>
      </c>
      <c r="D247" s="91">
        <v>9486</v>
      </c>
      <c r="E247"/>
      <c r="F247" t="s">
        <v>633</v>
      </c>
      <c r="G247" s="86">
        <v>44976</v>
      </c>
      <c r="H247" t="s">
        <v>149</v>
      </c>
      <c r="I247" s="77">
        <v>4.3899999999999997</v>
      </c>
      <c r="J247" t="s">
        <v>132</v>
      </c>
      <c r="K247" t="s">
        <v>102</v>
      </c>
      <c r="L247" s="78">
        <v>6.2E-2</v>
      </c>
      <c r="M247" s="78">
        <v>6.7599999999999993E-2</v>
      </c>
      <c r="N247" s="77">
        <v>1277207.33</v>
      </c>
      <c r="O247" s="77">
        <v>99.54</v>
      </c>
      <c r="P247" s="77">
        <v>1271.3321762820001</v>
      </c>
      <c r="Q247" s="78">
        <v>9.1999999999999998E-3</v>
      </c>
      <c r="R247" s="78">
        <v>8.9999999999999998E-4</v>
      </c>
      <c r="W247" s="92"/>
    </row>
    <row r="248" spans="2:23">
      <c r="B248" t="s">
        <v>3639</v>
      </c>
      <c r="C248" t="s">
        <v>2599</v>
      </c>
      <c r="D248" s="91">
        <v>9567</v>
      </c>
      <c r="E248"/>
      <c r="F248" t="s">
        <v>633</v>
      </c>
      <c r="G248" s="86">
        <v>45056</v>
      </c>
      <c r="H248" t="s">
        <v>149</v>
      </c>
      <c r="I248" s="77">
        <v>4.38</v>
      </c>
      <c r="J248" t="s">
        <v>132</v>
      </c>
      <c r="K248" t="s">
        <v>102</v>
      </c>
      <c r="L248" s="78">
        <v>6.3399999999999998E-2</v>
      </c>
      <c r="M248" s="78">
        <v>6.7799999999999999E-2</v>
      </c>
      <c r="N248" s="77">
        <v>1386453.65</v>
      </c>
      <c r="O248" s="77">
        <v>100.08</v>
      </c>
      <c r="P248" s="77">
        <v>1387.5628129199999</v>
      </c>
      <c r="Q248" s="78">
        <v>1.01E-2</v>
      </c>
      <c r="R248" s="78">
        <v>1E-3</v>
      </c>
      <c r="W248" s="92"/>
    </row>
    <row r="249" spans="2:23">
      <c r="B249" t="s">
        <v>3639</v>
      </c>
      <c r="C249" t="s">
        <v>2599</v>
      </c>
      <c r="D249" s="91">
        <v>7894</v>
      </c>
      <c r="E249"/>
      <c r="F249" t="s">
        <v>633</v>
      </c>
      <c r="G249" s="86">
        <v>44068</v>
      </c>
      <c r="H249" t="s">
        <v>149</v>
      </c>
      <c r="I249" s="77">
        <v>4.13</v>
      </c>
      <c r="J249" t="s">
        <v>132</v>
      </c>
      <c r="K249" t="s">
        <v>102</v>
      </c>
      <c r="L249" s="78">
        <v>4.5100000000000001E-2</v>
      </c>
      <c r="M249" s="78">
        <v>6.8900000000000003E-2</v>
      </c>
      <c r="N249" s="77">
        <v>897354.52</v>
      </c>
      <c r="O249" s="77">
        <v>92.06</v>
      </c>
      <c r="P249" s="77">
        <v>826.10457111200003</v>
      </c>
      <c r="Q249" s="78">
        <v>6.0000000000000001E-3</v>
      </c>
      <c r="R249" s="78">
        <v>5.9999999999999995E-4</v>
      </c>
      <c r="W249" s="92"/>
    </row>
    <row r="250" spans="2:23">
      <c r="B250" t="s">
        <v>3639</v>
      </c>
      <c r="C250" t="s">
        <v>2599</v>
      </c>
      <c r="D250" s="91">
        <v>80760</v>
      </c>
      <c r="E250"/>
      <c r="F250" t="s">
        <v>633</v>
      </c>
      <c r="G250" s="86">
        <v>44160</v>
      </c>
      <c r="H250" t="s">
        <v>149</v>
      </c>
      <c r="I250" s="77">
        <v>3.99</v>
      </c>
      <c r="J250" t="s">
        <v>132</v>
      </c>
      <c r="K250" t="s">
        <v>102</v>
      </c>
      <c r="L250" s="78">
        <v>4.5499999999999999E-2</v>
      </c>
      <c r="M250" s="78">
        <v>9.2899999999999996E-2</v>
      </c>
      <c r="N250" s="77">
        <v>824179.43</v>
      </c>
      <c r="O250" s="77">
        <v>84.27</v>
      </c>
      <c r="P250" s="77">
        <v>694.53600566099999</v>
      </c>
      <c r="Q250" s="78">
        <v>5.0000000000000001E-3</v>
      </c>
      <c r="R250" s="78">
        <v>5.0000000000000001E-4</v>
      </c>
      <c r="W250" s="92"/>
    </row>
    <row r="251" spans="2:23">
      <c r="B251" t="s">
        <v>3639</v>
      </c>
      <c r="C251" t="s">
        <v>2599</v>
      </c>
      <c r="D251" s="91">
        <v>9311</v>
      </c>
      <c r="E251"/>
      <c r="F251" t="s">
        <v>633</v>
      </c>
      <c r="G251" s="86">
        <v>44880</v>
      </c>
      <c r="H251" t="s">
        <v>149</v>
      </c>
      <c r="I251" s="77">
        <v>3.81</v>
      </c>
      <c r="J251" t="s">
        <v>132</v>
      </c>
      <c r="K251" t="s">
        <v>102</v>
      </c>
      <c r="L251" s="78">
        <v>7.2700000000000001E-2</v>
      </c>
      <c r="M251" s="78">
        <v>9.9000000000000005E-2</v>
      </c>
      <c r="N251" s="77">
        <v>730851.72</v>
      </c>
      <c r="O251" s="77">
        <v>93.02</v>
      </c>
      <c r="P251" s="77">
        <v>679.83826994399999</v>
      </c>
      <c r="Q251" s="78">
        <v>4.8999999999999998E-3</v>
      </c>
      <c r="R251" s="78">
        <v>5.0000000000000001E-4</v>
      </c>
      <c r="W251" s="92"/>
    </row>
    <row r="252" spans="2:23">
      <c r="B252" t="s">
        <v>3638</v>
      </c>
      <c r="C252" t="s">
        <v>2599</v>
      </c>
      <c r="D252" s="91">
        <v>8811</v>
      </c>
      <c r="E252"/>
      <c r="F252" t="s">
        <v>937</v>
      </c>
      <c r="G252" s="86">
        <v>44550</v>
      </c>
      <c r="H252" t="s">
        <v>1035</v>
      </c>
      <c r="I252" s="77">
        <v>4.88</v>
      </c>
      <c r="J252" t="s">
        <v>335</v>
      </c>
      <c r="K252" t="s">
        <v>102</v>
      </c>
      <c r="L252" s="78">
        <v>7.85E-2</v>
      </c>
      <c r="M252" s="78">
        <v>7.8899999999999998E-2</v>
      </c>
      <c r="N252" s="77">
        <v>1107960.77</v>
      </c>
      <c r="O252" s="77">
        <v>102.61</v>
      </c>
      <c r="P252" s="77">
        <v>1136.878546097</v>
      </c>
      <c r="Q252" s="78">
        <v>8.2000000000000007E-3</v>
      </c>
      <c r="R252" s="78">
        <v>8.0000000000000004E-4</v>
      </c>
      <c r="W252" s="92"/>
    </row>
    <row r="253" spans="2:23">
      <c r="B253" t="s">
        <v>3641</v>
      </c>
      <c r="C253" t="s">
        <v>2602</v>
      </c>
      <c r="D253" s="91">
        <v>455954</v>
      </c>
      <c r="E253"/>
      <c r="F253" t="s">
        <v>937</v>
      </c>
      <c r="G253" s="86">
        <v>42732</v>
      </c>
      <c r="H253" t="s">
        <v>1035</v>
      </c>
      <c r="I253" s="77">
        <v>2.0099999999999998</v>
      </c>
      <c r="J253" t="s">
        <v>127</v>
      </c>
      <c r="K253" t="s">
        <v>102</v>
      </c>
      <c r="L253" s="78">
        <v>2.1600000000000001E-2</v>
      </c>
      <c r="M253" s="78">
        <v>3.0300000000000001E-2</v>
      </c>
      <c r="N253" s="77">
        <v>249859.35</v>
      </c>
      <c r="O253" s="77">
        <v>110.78</v>
      </c>
      <c r="P253" s="77">
        <v>276.79418793000002</v>
      </c>
      <c r="Q253" s="78">
        <v>2E-3</v>
      </c>
      <c r="R253" s="78">
        <v>2.0000000000000001E-4</v>
      </c>
      <c r="W253" s="92"/>
    </row>
    <row r="254" spans="2:23">
      <c r="B254" t="s">
        <v>3640</v>
      </c>
      <c r="C254" t="s">
        <v>2602</v>
      </c>
      <c r="D254" s="91">
        <v>9700</v>
      </c>
      <c r="E254"/>
      <c r="F254" t="s">
        <v>633</v>
      </c>
      <c r="G254" s="86">
        <v>45195</v>
      </c>
      <c r="H254" t="s">
        <v>149</v>
      </c>
      <c r="I254" s="77">
        <v>1.96</v>
      </c>
      <c r="J254" t="s">
        <v>127</v>
      </c>
      <c r="K254" t="s">
        <v>102</v>
      </c>
      <c r="L254" s="78">
        <v>6.7500000000000004E-2</v>
      </c>
      <c r="M254" s="78">
        <v>7.1599999999999997E-2</v>
      </c>
      <c r="N254" s="77">
        <v>99927.22</v>
      </c>
      <c r="O254" s="77">
        <v>99.58</v>
      </c>
      <c r="P254" s="77">
        <v>99.507525676</v>
      </c>
      <c r="Q254" s="78">
        <v>6.9999999999999999E-4</v>
      </c>
      <c r="R254" s="78">
        <v>1E-4</v>
      </c>
      <c r="W254" s="92"/>
    </row>
    <row r="255" spans="2:23">
      <c r="B255" t="s">
        <v>3640</v>
      </c>
      <c r="C255" t="s">
        <v>2602</v>
      </c>
      <c r="D255" s="91">
        <v>9738</v>
      </c>
      <c r="E255"/>
      <c r="F255" t="s">
        <v>633</v>
      </c>
      <c r="G255" s="86">
        <v>45195</v>
      </c>
      <c r="H255" t="s">
        <v>149</v>
      </c>
      <c r="I255" s="77">
        <v>1.96</v>
      </c>
      <c r="J255" t="s">
        <v>127</v>
      </c>
      <c r="K255" t="s">
        <v>102</v>
      </c>
      <c r="L255" s="78">
        <v>6.7500000000000004E-2</v>
      </c>
      <c r="M255" s="78">
        <v>7.1599999999999997E-2</v>
      </c>
      <c r="N255" s="77">
        <v>38225.370000000003</v>
      </c>
      <c r="O255" s="77">
        <v>99.85</v>
      </c>
      <c r="P255" s="77">
        <v>38.168031945000003</v>
      </c>
      <c r="Q255" s="78">
        <v>2.9999999999999997E-4</v>
      </c>
      <c r="R255" s="78">
        <v>0</v>
      </c>
      <c r="W255" s="92"/>
    </row>
    <row r="256" spans="2:23">
      <c r="B256" t="s">
        <v>3640</v>
      </c>
      <c r="C256" t="s">
        <v>2602</v>
      </c>
      <c r="D256" s="91">
        <v>9739</v>
      </c>
      <c r="E256"/>
      <c r="F256" t="s">
        <v>633</v>
      </c>
      <c r="G256" s="86">
        <v>45169</v>
      </c>
      <c r="H256" t="s">
        <v>149</v>
      </c>
      <c r="I256" s="77">
        <v>2.08</v>
      </c>
      <c r="J256" t="s">
        <v>127</v>
      </c>
      <c r="K256" t="s">
        <v>102</v>
      </c>
      <c r="L256" s="78">
        <v>6.9500000000000006E-2</v>
      </c>
      <c r="M256" s="78">
        <v>7.2499999999999995E-2</v>
      </c>
      <c r="N256" s="77">
        <v>247847.41</v>
      </c>
      <c r="O256" s="77">
        <v>99.79</v>
      </c>
      <c r="P256" s="77">
        <v>247.32693043899999</v>
      </c>
      <c r="Q256" s="78">
        <v>1.8E-3</v>
      </c>
      <c r="R256" s="78">
        <v>2.0000000000000001E-4</v>
      </c>
      <c r="W256" s="92"/>
    </row>
    <row r="257" spans="2:23">
      <c r="B257" t="s">
        <v>3640</v>
      </c>
      <c r="C257" t="s">
        <v>2602</v>
      </c>
      <c r="D257" s="91">
        <v>9791</v>
      </c>
      <c r="E257"/>
      <c r="F257" t="s">
        <v>633</v>
      </c>
      <c r="G257" s="86">
        <v>45195</v>
      </c>
      <c r="H257" t="s">
        <v>149</v>
      </c>
      <c r="I257" s="77">
        <v>2.08</v>
      </c>
      <c r="J257" t="s">
        <v>127</v>
      </c>
      <c r="K257" t="s">
        <v>102</v>
      </c>
      <c r="L257" s="78">
        <v>6.9500000000000006E-2</v>
      </c>
      <c r="M257" s="78">
        <v>7.2400000000000006E-2</v>
      </c>
      <c r="N257" s="77">
        <v>130674.35</v>
      </c>
      <c r="O257" s="77">
        <v>99.8</v>
      </c>
      <c r="P257" s="77">
        <v>130.41300129999999</v>
      </c>
      <c r="Q257" s="78">
        <v>8.9999999999999998E-4</v>
      </c>
      <c r="R257" s="78">
        <v>1E-4</v>
      </c>
      <c r="W257" s="92"/>
    </row>
    <row r="258" spans="2:23">
      <c r="B258" t="s">
        <v>3640</v>
      </c>
      <c r="C258" t="s">
        <v>2602</v>
      </c>
      <c r="D258" s="91">
        <v>9790</v>
      </c>
      <c r="E258"/>
      <c r="F258" t="s">
        <v>633</v>
      </c>
      <c r="G258" s="86">
        <v>45195</v>
      </c>
      <c r="H258" t="s">
        <v>149</v>
      </c>
      <c r="I258" s="77">
        <v>1.96</v>
      </c>
      <c r="J258" t="s">
        <v>127</v>
      </c>
      <c r="K258" t="s">
        <v>102</v>
      </c>
      <c r="L258" s="78">
        <v>6.7500000000000004E-2</v>
      </c>
      <c r="M258" s="78">
        <v>7.1599999999999997E-2</v>
      </c>
      <c r="N258" s="77">
        <v>73508</v>
      </c>
      <c r="O258" s="77">
        <v>99.58</v>
      </c>
      <c r="P258" s="77">
        <v>73.199266399999999</v>
      </c>
      <c r="Q258" s="78">
        <v>5.0000000000000001E-4</v>
      </c>
      <c r="R258" s="78">
        <v>1E-4</v>
      </c>
      <c r="W258" s="92"/>
    </row>
    <row r="259" spans="2:23">
      <c r="B259" t="s">
        <v>3640</v>
      </c>
      <c r="C259" t="s">
        <v>2602</v>
      </c>
      <c r="D259" s="91">
        <v>9199</v>
      </c>
      <c r="E259"/>
      <c r="F259" t="s">
        <v>633</v>
      </c>
      <c r="G259" s="86">
        <v>45195</v>
      </c>
      <c r="H259" t="s">
        <v>149</v>
      </c>
      <c r="I259" s="77">
        <v>1.96</v>
      </c>
      <c r="J259" t="s">
        <v>127</v>
      </c>
      <c r="K259" t="s">
        <v>102</v>
      </c>
      <c r="L259" s="78">
        <v>8.3500000000000005E-2</v>
      </c>
      <c r="M259" s="78">
        <v>7.1599999999999997E-2</v>
      </c>
      <c r="N259" s="77">
        <v>374457.88</v>
      </c>
      <c r="O259" s="77">
        <v>99.58</v>
      </c>
      <c r="P259" s="77">
        <v>372.88515690399998</v>
      </c>
      <c r="Q259" s="78">
        <v>2.7000000000000001E-3</v>
      </c>
      <c r="R259" s="78">
        <v>2.9999999999999997E-4</v>
      </c>
      <c r="W259" s="92"/>
    </row>
    <row r="260" spans="2:23">
      <c r="B260" t="s">
        <v>3640</v>
      </c>
      <c r="C260" t="s">
        <v>2602</v>
      </c>
      <c r="D260" s="91">
        <v>8814</v>
      </c>
      <c r="E260"/>
      <c r="F260" t="s">
        <v>633</v>
      </c>
      <c r="G260" s="86">
        <v>45195</v>
      </c>
      <c r="H260" t="s">
        <v>149</v>
      </c>
      <c r="I260" s="77">
        <v>1.96</v>
      </c>
      <c r="J260" t="s">
        <v>127</v>
      </c>
      <c r="K260" t="s">
        <v>102</v>
      </c>
      <c r="L260" s="78">
        <v>7.5300000000000006E-2</v>
      </c>
      <c r="M260" s="78">
        <v>7.1599999999999997E-2</v>
      </c>
      <c r="N260" s="77">
        <v>177850.93</v>
      </c>
      <c r="O260" s="77">
        <v>99.58</v>
      </c>
      <c r="P260" s="77">
        <v>177.10395609400001</v>
      </c>
      <c r="Q260" s="78">
        <v>1.2999999999999999E-3</v>
      </c>
      <c r="R260" s="78">
        <v>1E-4</v>
      </c>
      <c r="W260" s="92"/>
    </row>
    <row r="261" spans="2:23">
      <c r="B261" t="s">
        <v>3640</v>
      </c>
      <c r="C261" t="s">
        <v>2602</v>
      </c>
      <c r="D261" s="91">
        <v>8776</v>
      </c>
      <c r="E261"/>
      <c r="F261" t="s">
        <v>633</v>
      </c>
      <c r="G261" s="86">
        <v>45195</v>
      </c>
      <c r="H261" t="s">
        <v>149</v>
      </c>
      <c r="I261" s="77">
        <v>1.96</v>
      </c>
      <c r="J261" t="s">
        <v>127</v>
      </c>
      <c r="K261" t="s">
        <v>102</v>
      </c>
      <c r="L261" s="78">
        <v>7.1499999999999994E-2</v>
      </c>
      <c r="M261" s="78">
        <v>7.1599999999999997E-2</v>
      </c>
      <c r="N261" s="77">
        <v>654163.35</v>
      </c>
      <c r="O261" s="77">
        <v>99.58</v>
      </c>
      <c r="P261" s="77">
        <v>651.41586393</v>
      </c>
      <c r="Q261" s="78">
        <v>4.7000000000000002E-3</v>
      </c>
      <c r="R261" s="78">
        <v>5.0000000000000001E-4</v>
      </c>
      <c r="W261" s="92"/>
    </row>
    <row r="262" spans="2:23">
      <c r="B262" t="s">
        <v>3640</v>
      </c>
      <c r="C262" t="s">
        <v>2602</v>
      </c>
      <c r="D262" s="91">
        <v>90031</v>
      </c>
      <c r="E262"/>
      <c r="F262" t="s">
        <v>633</v>
      </c>
      <c r="G262" s="86">
        <v>45195</v>
      </c>
      <c r="H262" t="s">
        <v>149</v>
      </c>
      <c r="I262" s="77">
        <v>1.96</v>
      </c>
      <c r="J262" t="s">
        <v>127</v>
      </c>
      <c r="K262" t="s">
        <v>102</v>
      </c>
      <c r="L262" s="78">
        <v>7.7499999999999999E-2</v>
      </c>
      <c r="M262" s="78">
        <v>7.1599999999999997E-2</v>
      </c>
      <c r="N262" s="77">
        <v>255570.42</v>
      </c>
      <c r="O262" s="77">
        <v>99.58</v>
      </c>
      <c r="P262" s="77">
        <v>254.49702423599999</v>
      </c>
      <c r="Q262" s="78">
        <v>1.8E-3</v>
      </c>
      <c r="R262" s="78">
        <v>2.0000000000000001E-4</v>
      </c>
      <c r="W262" s="92"/>
    </row>
    <row r="263" spans="2:23">
      <c r="B263" t="s">
        <v>3640</v>
      </c>
      <c r="C263" t="s">
        <v>2602</v>
      </c>
      <c r="D263" s="91">
        <v>9096</v>
      </c>
      <c r="E263"/>
      <c r="F263" t="s">
        <v>633</v>
      </c>
      <c r="G263" s="86">
        <v>45195</v>
      </c>
      <c r="H263" t="s">
        <v>149</v>
      </c>
      <c r="I263" s="77">
        <v>1.96</v>
      </c>
      <c r="J263" t="s">
        <v>127</v>
      </c>
      <c r="K263" t="s">
        <v>102</v>
      </c>
      <c r="L263" s="78">
        <v>8.3500000000000005E-2</v>
      </c>
      <c r="M263" s="78">
        <v>7.1599999999999997E-2</v>
      </c>
      <c r="N263" s="77">
        <v>258735.39</v>
      </c>
      <c r="O263" s="77">
        <v>99.58</v>
      </c>
      <c r="P263" s="77">
        <v>257.648701362</v>
      </c>
      <c r="Q263" s="78">
        <v>1.9E-3</v>
      </c>
      <c r="R263" s="78">
        <v>2.0000000000000001E-4</v>
      </c>
      <c r="W263" s="92"/>
    </row>
    <row r="264" spans="2:23">
      <c r="B264" t="s">
        <v>3640</v>
      </c>
      <c r="C264" t="s">
        <v>2602</v>
      </c>
      <c r="D264" s="91">
        <v>9127</v>
      </c>
      <c r="E264"/>
      <c r="F264" t="s">
        <v>633</v>
      </c>
      <c r="G264" s="86">
        <v>45195</v>
      </c>
      <c r="H264" t="s">
        <v>149</v>
      </c>
      <c r="I264" s="77">
        <v>1.96</v>
      </c>
      <c r="J264" t="s">
        <v>127</v>
      </c>
      <c r="K264" t="s">
        <v>102</v>
      </c>
      <c r="L264" s="78">
        <v>8.3500000000000005E-2</v>
      </c>
      <c r="M264" s="78">
        <v>7.1599999999999997E-2</v>
      </c>
      <c r="N264" s="77">
        <v>151769.01</v>
      </c>
      <c r="O264" s="77">
        <v>99.58</v>
      </c>
      <c r="P264" s="77">
        <v>151.13158015799999</v>
      </c>
      <c r="Q264" s="78">
        <v>1.1000000000000001E-3</v>
      </c>
      <c r="R264" s="78">
        <v>1E-4</v>
      </c>
      <c r="W264" s="92"/>
    </row>
    <row r="265" spans="2:23">
      <c r="B265" t="s">
        <v>3640</v>
      </c>
      <c r="C265" t="s">
        <v>2602</v>
      </c>
      <c r="D265" s="91">
        <v>9255</v>
      </c>
      <c r="E265"/>
      <c r="F265" t="s">
        <v>633</v>
      </c>
      <c r="G265" s="86">
        <v>45195</v>
      </c>
      <c r="H265" t="s">
        <v>149</v>
      </c>
      <c r="I265" s="77">
        <v>1.96</v>
      </c>
      <c r="J265" t="s">
        <v>127</v>
      </c>
      <c r="K265" t="s">
        <v>102</v>
      </c>
      <c r="L265" s="78">
        <v>8.3500000000000005E-2</v>
      </c>
      <c r="M265" s="78">
        <v>7.1599999999999997E-2</v>
      </c>
      <c r="N265" s="77">
        <v>242015.8</v>
      </c>
      <c r="O265" s="77">
        <v>99.58</v>
      </c>
      <c r="P265" s="77">
        <v>240.99933364</v>
      </c>
      <c r="Q265" s="78">
        <v>1.6999999999999999E-3</v>
      </c>
      <c r="R265" s="78">
        <v>2.0000000000000001E-4</v>
      </c>
      <c r="W265" s="92"/>
    </row>
    <row r="266" spans="2:23">
      <c r="B266" t="s">
        <v>3640</v>
      </c>
      <c r="C266" t="s">
        <v>2602</v>
      </c>
      <c r="D266" s="91">
        <v>9287</v>
      </c>
      <c r="E266"/>
      <c r="F266" t="s">
        <v>633</v>
      </c>
      <c r="G266" s="86">
        <v>45195</v>
      </c>
      <c r="H266" t="s">
        <v>149</v>
      </c>
      <c r="I266" s="77">
        <v>1.96</v>
      </c>
      <c r="J266" t="s">
        <v>127</v>
      </c>
      <c r="K266" t="s">
        <v>102</v>
      </c>
      <c r="L266" s="78">
        <v>8.3500000000000005E-2</v>
      </c>
      <c r="M266" s="78">
        <v>7.1599999999999997E-2</v>
      </c>
      <c r="N266" s="77">
        <v>130730.38</v>
      </c>
      <c r="O266" s="77">
        <v>99.58</v>
      </c>
      <c r="P266" s="77">
        <v>130.18131240400001</v>
      </c>
      <c r="Q266" s="78">
        <v>8.9999999999999998E-4</v>
      </c>
      <c r="R266" s="78">
        <v>1E-4</v>
      </c>
      <c r="W266" s="92"/>
    </row>
    <row r="267" spans="2:23">
      <c r="B267" t="s">
        <v>3640</v>
      </c>
      <c r="C267" t="s">
        <v>2602</v>
      </c>
      <c r="D267" s="91">
        <v>9339</v>
      </c>
      <c r="E267"/>
      <c r="F267" t="s">
        <v>633</v>
      </c>
      <c r="G267" s="86">
        <v>45195</v>
      </c>
      <c r="H267" t="s">
        <v>149</v>
      </c>
      <c r="I267" s="77">
        <v>1.96</v>
      </c>
      <c r="J267" t="s">
        <v>127</v>
      </c>
      <c r="K267" t="s">
        <v>102</v>
      </c>
      <c r="L267" s="78">
        <v>8.3500000000000005E-2</v>
      </c>
      <c r="M267" s="78">
        <v>7.1599999999999997E-2</v>
      </c>
      <c r="N267" s="77">
        <v>181284.08</v>
      </c>
      <c r="O267" s="77">
        <v>99.58</v>
      </c>
      <c r="P267" s="77">
        <v>180.52268686400001</v>
      </c>
      <c r="Q267" s="78">
        <v>1.2999999999999999E-3</v>
      </c>
      <c r="R267" s="78">
        <v>1E-4</v>
      </c>
      <c r="W267" s="92"/>
    </row>
    <row r="268" spans="2:23">
      <c r="B268" t="s">
        <v>3640</v>
      </c>
      <c r="C268" t="s">
        <v>2602</v>
      </c>
      <c r="D268" s="91">
        <v>93881</v>
      </c>
      <c r="E268"/>
      <c r="F268" t="s">
        <v>633</v>
      </c>
      <c r="G268" s="86">
        <v>45195</v>
      </c>
      <c r="H268" t="s">
        <v>149</v>
      </c>
      <c r="I268" s="77">
        <v>1.96</v>
      </c>
      <c r="J268" t="s">
        <v>127</v>
      </c>
      <c r="K268" t="s">
        <v>102</v>
      </c>
      <c r="L268" s="78">
        <v>8.3500000000000005E-2</v>
      </c>
      <c r="M268" s="78">
        <v>7.1599999999999997E-2</v>
      </c>
      <c r="N268" s="77">
        <v>339401.36</v>
      </c>
      <c r="O268" s="77">
        <v>99.58</v>
      </c>
      <c r="P268" s="77">
        <v>337.975874288</v>
      </c>
      <c r="Q268" s="78">
        <v>2.3999999999999998E-3</v>
      </c>
      <c r="R268" s="78">
        <v>2.0000000000000001E-4</v>
      </c>
      <c r="W268" s="92"/>
    </row>
    <row r="269" spans="2:23">
      <c r="B269" t="s">
        <v>3640</v>
      </c>
      <c r="C269" t="s">
        <v>2602</v>
      </c>
      <c r="D269" s="91">
        <v>9455</v>
      </c>
      <c r="E269"/>
      <c r="F269" t="s">
        <v>633</v>
      </c>
      <c r="G269" s="86">
        <v>45195</v>
      </c>
      <c r="H269" t="s">
        <v>149</v>
      </c>
      <c r="I269" s="77">
        <v>1.96</v>
      </c>
      <c r="J269" t="s">
        <v>127</v>
      </c>
      <c r="K269" t="s">
        <v>102</v>
      </c>
      <c r="L269" s="78">
        <v>8.3500000000000005E-2</v>
      </c>
      <c r="M269" s="78">
        <v>7.1599999999999997E-2</v>
      </c>
      <c r="N269" s="77">
        <v>246658.46</v>
      </c>
      <c r="O269" s="77">
        <v>99.58</v>
      </c>
      <c r="P269" s="77">
        <v>245.62249446800001</v>
      </c>
      <c r="Q269" s="78">
        <v>1.8E-3</v>
      </c>
      <c r="R269" s="78">
        <v>2.0000000000000001E-4</v>
      </c>
      <c r="W269" s="92"/>
    </row>
    <row r="270" spans="2:23">
      <c r="B270" t="s">
        <v>3640</v>
      </c>
      <c r="C270" t="s">
        <v>2602</v>
      </c>
      <c r="D270" s="91">
        <v>9553</v>
      </c>
      <c r="E270"/>
      <c r="F270" t="s">
        <v>633</v>
      </c>
      <c r="G270" s="86">
        <v>45195</v>
      </c>
      <c r="H270" t="s">
        <v>149</v>
      </c>
      <c r="I270" s="77">
        <v>1.96</v>
      </c>
      <c r="J270" t="s">
        <v>127</v>
      </c>
      <c r="K270" t="s">
        <v>102</v>
      </c>
      <c r="L270" s="78">
        <v>8.3500000000000005E-2</v>
      </c>
      <c r="M270" s="78">
        <v>7.1599999999999997E-2</v>
      </c>
      <c r="N270" s="77">
        <v>173103.65</v>
      </c>
      <c r="O270" s="77">
        <v>99.58</v>
      </c>
      <c r="P270" s="77">
        <v>172.37661467000001</v>
      </c>
      <c r="Q270" s="78">
        <v>1.1999999999999999E-3</v>
      </c>
      <c r="R270" s="78">
        <v>1E-4</v>
      </c>
      <c r="W270" s="92"/>
    </row>
    <row r="271" spans="2:23">
      <c r="B271" t="s">
        <v>3640</v>
      </c>
      <c r="C271" t="s">
        <v>2602</v>
      </c>
      <c r="D271" s="91">
        <v>95930</v>
      </c>
      <c r="E271"/>
      <c r="F271" t="s">
        <v>633</v>
      </c>
      <c r="G271" s="86">
        <v>45195</v>
      </c>
      <c r="H271" t="s">
        <v>149</v>
      </c>
      <c r="I271" s="77">
        <v>1.96</v>
      </c>
      <c r="J271" t="s">
        <v>127</v>
      </c>
      <c r="K271" t="s">
        <v>102</v>
      </c>
      <c r="L271" s="78">
        <v>8.3500000000000005E-2</v>
      </c>
      <c r="M271" s="78">
        <v>7.1599999999999997E-2</v>
      </c>
      <c r="N271" s="77">
        <v>262232.75</v>
      </c>
      <c r="O271" s="77">
        <v>99.58</v>
      </c>
      <c r="P271" s="77">
        <v>261.13137245000001</v>
      </c>
      <c r="Q271" s="78">
        <v>1.9E-3</v>
      </c>
      <c r="R271" s="78">
        <v>2.0000000000000001E-4</v>
      </c>
      <c r="W271" s="92"/>
    </row>
    <row r="272" spans="2:23">
      <c r="B272" t="s">
        <v>3640</v>
      </c>
      <c r="C272" t="s">
        <v>2602</v>
      </c>
      <c r="D272" s="91">
        <v>9632</v>
      </c>
      <c r="E272"/>
      <c r="F272" t="s">
        <v>633</v>
      </c>
      <c r="G272" s="86">
        <v>45195</v>
      </c>
      <c r="H272" t="s">
        <v>149</v>
      </c>
      <c r="I272" s="77">
        <v>1.96</v>
      </c>
      <c r="J272" t="s">
        <v>127</v>
      </c>
      <c r="K272" t="s">
        <v>102</v>
      </c>
      <c r="L272" s="78">
        <v>6.7500000000000004E-2</v>
      </c>
      <c r="M272" s="78">
        <v>7.1599999999999997E-2</v>
      </c>
      <c r="N272" s="77">
        <v>211351.17</v>
      </c>
      <c r="O272" s="77">
        <v>99.58</v>
      </c>
      <c r="P272" s="77">
        <v>210.46349508599999</v>
      </c>
      <c r="Q272" s="78">
        <v>1.5E-3</v>
      </c>
      <c r="R272" s="78">
        <v>2.0000000000000001E-4</v>
      </c>
      <c r="W272" s="92"/>
    </row>
    <row r="273" spans="2:23">
      <c r="B273" s="83" t="s">
        <v>3642</v>
      </c>
      <c r="C273" t="s">
        <v>2599</v>
      </c>
      <c r="D273" s="91">
        <v>4647</v>
      </c>
      <c r="E273"/>
      <c r="F273" t="s">
        <v>665</v>
      </c>
      <c r="G273" s="86">
        <v>42372</v>
      </c>
      <c r="H273" t="s">
        <v>149</v>
      </c>
      <c r="I273" s="77">
        <v>9.6199999999999992</v>
      </c>
      <c r="J273" t="s">
        <v>127</v>
      </c>
      <c r="K273" t="s">
        <v>102</v>
      </c>
      <c r="L273" s="78">
        <v>6.7000000000000004E-2</v>
      </c>
      <c r="M273" s="78">
        <v>3.4000000000000002E-2</v>
      </c>
      <c r="N273" s="77">
        <v>364746.04</v>
      </c>
      <c r="O273" s="77">
        <v>153.57</v>
      </c>
      <c r="P273" s="77">
        <v>560.14049362799994</v>
      </c>
      <c r="Q273" s="78">
        <v>4.1000000000000003E-3</v>
      </c>
      <c r="R273" s="78">
        <v>4.0000000000000002E-4</v>
      </c>
      <c r="W273" s="92"/>
    </row>
    <row r="274" spans="2:23">
      <c r="B274" t="s">
        <v>3615</v>
      </c>
      <c r="C274" t="s">
        <v>2602</v>
      </c>
      <c r="D274" s="91">
        <v>9280</v>
      </c>
      <c r="E274"/>
      <c r="F274" t="s">
        <v>665</v>
      </c>
      <c r="G274" s="86">
        <v>44858</v>
      </c>
      <c r="H274" t="s">
        <v>149</v>
      </c>
      <c r="I274" s="77">
        <v>5.65</v>
      </c>
      <c r="J274" t="s">
        <v>688</v>
      </c>
      <c r="K274" t="s">
        <v>102</v>
      </c>
      <c r="L274" s="78">
        <v>3.49E-2</v>
      </c>
      <c r="M274" s="78">
        <v>4.5400000000000003E-2</v>
      </c>
      <c r="N274" s="77">
        <v>36946.03</v>
      </c>
      <c r="O274" s="77">
        <v>98.34</v>
      </c>
      <c r="P274" s="77">
        <v>36.332725902</v>
      </c>
      <c r="Q274" s="78">
        <v>2.9999999999999997E-4</v>
      </c>
      <c r="R274" s="78">
        <v>0</v>
      </c>
      <c r="W274" s="92"/>
    </row>
    <row r="275" spans="2:23">
      <c r="B275" t="s">
        <v>3615</v>
      </c>
      <c r="C275" t="s">
        <v>2602</v>
      </c>
      <c r="D275" s="91">
        <v>9281</v>
      </c>
      <c r="E275"/>
      <c r="F275" t="s">
        <v>665</v>
      </c>
      <c r="G275" s="86">
        <v>44858</v>
      </c>
      <c r="H275" t="s">
        <v>149</v>
      </c>
      <c r="I275" s="77">
        <v>5.68</v>
      </c>
      <c r="J275" t="s">
        <v>688</v>
      </c>
      <c r="K275" t="s">
        <v>102</v>
      </c>
      <c r="L275" s="78">
        <v>3.49E-2</v>
      </c>
      <c r="M275" s="78">
        <v>4.53E-2</v>
      </c>
      <c r="N275" s="77">
        <v>30589.51</v>
      </c>
      <c r="O275" s="77">
        <v>98.33</v>
      </c>
      <c r="P275" s="77">
        <v>30.078665182999998</v>
      </c>
      <c r="Q275" s="78">
        <v>2.0000000000000001E-4</v>
      </c>
      <c r="R275" s="78">
        <v>0</v>
      </c>
      <c r="W275" s="92"/>
    </row>
    <row r="276" spans="2:23">
      <c r="B276" t="s">
        <v>3615</v>
      </c>
      <c r="C276" t="s">
        <v>2602</v>
      </c>
      <c r="D276" s="91">
        <v>9277</v>
      </c>
      <c r="E276"/>
      <c r="F276" t="s">
        <v>665</v>
      </c>
      <c r="G276" s="86">
        <v>44858</v>
      </c>
      <c r="H276" t="s">
        <v>149</v>
      </c>
      <c r="I276" s="77">
        <v>5.57</v>
      </c>
      <c r="J276" t="s">
        <v>688</v>
      </c>
      <c r="K276" t="s">
        <v>102</v>
      </c>
      <c r="L276" s="78">
        <v>3.49E-2</v>
      </c>
      <c r="M276" s="78">
        <v>4.5499999999999999E-2</v>
      </c>
      <c r="N276" s="77">
        <v>38257.35</v>
      </c>
      <c r="O276" s="77">
        <v>98.35</v>
      </c>
      <c r="P276" s="77">
        <v>37.626103725</v>
      </c>
      <c r="Q276" s="78">
        <v>2.9999999999999997E-4</v>
      </c>
      <c r="R276" s="78">
        <v>0</v>
      </c>
      <c r="W276" s="92"/>
    </row>
    <row r="277" spans="2:23">
      <c r="B277" t="s">
        <v>3615</v>
      </c>
      <c r="C277" t="s">
        <v>2602</v>
      </c>
      <c r="D277" s="91">
        <v>9278</v>
      </c>
      <c r="E277"/>
      <c r="F277" t="s">
        <v>665</v>
      </c>
      <c r="G277" s="86">
        <v>44858</v>
      </c>
      <c r="H277" t="s">
        <v>149</v>
      </c>
      <c r="I277" s="77">
        <v>5.6</v>
      </c>
      <c r="J277" t="s">
        <v>688</v>
      </c>
      <c r="K277" t="s">
        <v>102</v>
      </c>
      <c r="L277" s="78">
        <v>3.49E-2</v>
      </c>
      <c r="M277" s="78">
        <v>4.5400000000000003E-2</v>
      </c>
      <c r="N277" s="77">
        <v>46550.19</v>
      </c>
      <c r="O277" s="77">
        <v>98.35</v>
      </c>
      <c r="P277" s="77">
        <v>45.782111864999997</v>
      </c>
      <c r="Q277" s="78">
        <v>2.9999999999999997E-4</v>
      </c>
      <c r="R277" s="78">
        <v>0</v>
      </c>
      <c r="W277" s="92"/>
    </row>
    <row r="278" spans="2:23">
      <c r="B278" t="s">
        <v>3615</v>
      </c>
      <c r="C278" t="s">
        <v>2602</v>
      </c>
      <c r="D278" s="91">
        <v>9279</v>
      </c>
      <c r="E278"/>
      <c r="F278" t="s">
        <v>665</v>
      </c>
      <c r="G278" s="86">
        <v>44858</v>
      </c>
      <c r="H278" t="s">
        <v>149</v>
      </c>
      <c r="I278" s="77">
        <v>5.77</v>
      </c>
      <c r="J278" t="s">
        <v>688</v>
      </c>
      <c r="K278" t="s">
        <v>102</v>
      </c>
      <c r="L278" s="78">
        <v>3.49E-2</v>
      </c>
      <c r="M278" s="78">
        <v>4.5199999999999997E-2</v>
      </c>
      <c r="N278" s="77">
        <v>27687.46</v>
      </c>
      <c r="O278" s="77">
        <v>98.32</v>
      </c>
      <c r="P278" s="77">
        <v>27.222310671999999</v>
      </c>
      <c r="Q278" s="78">
        <v>2.0000000000000001E-4</v>
      </c>
      <c r="R278" s="78">
        <v>0</v>
      </c>
      <c r="W278" s="92"/>
    </row>
    <row r="279" spans="2:23">
      <c r="B279" t="s">
        <v>3644</v>
      </c>
      <c r="C279" t="s">
        <v>2599</v>
      </c>
      <c r="D279" s="91">
        <v>9637</v>
      </c>
      <c r="E279"/>
      <c r="F279" t="s">
        <v>665</v>
      </c>
      <c r="G279" s="86">
        <v>45104</v>
      </c>
      <c r="H279" t="s">
        <v>149</v>
      </c>
      <c r="I279" s="77">
        <v>2.4900000000000002</v>
      </c>
      <c r="J279" t="s">
        <v>335</v>
      </c>
      <c r="K279" t="s">
        <v>102</v>
      </c>
      <c r="L279" s="78">
        <v>5.2200000000000003E-2</v>
      </c>
      <c r="M279" s="78">
        <v>6.0600000000000001E-2</v>
      </c>
      <c r="N279" s="77">
        <v>298147.55</v>
      </c>
      <c r="O279" s="77">
        <v>100.32</v>
      </c>
      <c r="P279" s="77">
        <v>299.10162215999998</v>
      </c>
      <c r="Q279" s="78">
        <v>2.2000000000000001E-3</v>
      </c>
      <c r="R279" s="78">
        <v>2.0000000000000001E-4</v>
      </c>
      <c r="W279" s="92"/>
    </row>
    <row r="280" spans="2:23">
      <c r="B280" t="s">
        <v>3643</v>
      </c>
      <c r="C280" t="s">
        <v>2599</v>
      </c>
      <c r="D280" s="91">
        <v>9577</v>
      </c>
      <c r="E280"/>
      <c r="F280" t="s">
        <v>665</v>
      </c>
      <c r="G280" s="86">
        <v>45063</v>
      </c>
      <c r="H280" t="s">
        <v>149</v>
      </c>
      <c r="I280" s="77">
        <v>3.58</v>
      </c>
      <c r="J280" t="s">
        <v>335</v>
      </c>
      <c r="K280" t="s">
        <v>102</v>
      </c>
      <c r="L280" s="78">
        <v>4.4299999999999999E-2</v>
      </c>
      <c r="M280" s="78">
        <v>4.53E-2</v>
      </c>
      <c r="N280" s="77">
        <v>447221.33</v>
      </c>
      <c r="O280" s="77">
        <v>101.37</v>
      </c>
      <c r="P280" s="77">
        <v>453.34826222100003</v>
      </c>
      <c r="Q280" s="78">
        <v>3.3E-3</v>
      </c>
      <c r="R280" s="78">
        <v>2.9999999999999997E-4</v>
      </c>
      <c r="W280" s="92"/>
    </row>
    <row r="281" spans="2:23">
      <c r="B281" t="s">
        <v>3645</v>
      </c>
      <c r="C281" t="s">
        <v>2602</v>
      </c>
      <c r="D281" s="91">
        <v>508309</v>
      </c>
      <c r="E281"/>
      <c r="F281" t="s">
        <v>914</v>
      </c>
      <c r="G281" s="86">
        <v>43185</v>
      </c>
      <c r="H281" t="s">
        <v>2612</v>
      </c>
      <c r="I281" s="77">
        <v>3.8</v>
      </c>
      <c r="J281" t="s">
        <v>921</v>
      </c>
      <c r="K281" t="s">
        <v>116</v>
      </c>
      <c r="L281" s="78">
        <v>4.2200000000000001E-2</v>
      </c>
      <c r="M281" s="78">
        <v>7.9600000000000004E-2</v>
      </c>
      <c r="N281" s="77">
        <v>158014.29999999999</v>
      </c>
      <c r="O281" s="77">
        <v>88.15</v>
      </c>
      <c r="P281" s="77">
        <v>397.74146836247502</v>
      </c>
      <c r="Q281" s="78">
        <v>2.8999999999999998E-3</v>
      </c>
      <c r="R281" s="78">
        <v>2.9999999999999997E-4</v>
      </c>
      <c r="W281" s="92"/>
    </row>
    <row r="282" spans="2:23">
      <c r="B282" t="s">
        <v>3647</v>
      </c>
      <c r="C282" t="s">
        <v>2602</v>
      </c>
      <c r="D282" s="91">
        <v>6826</v>
      </c>
      <c r="E282"/>
      <c r="F282" t="s">
        <v>3683</v>
      </c>
      <c r="G282" s="86">
        <v>43550</v>
      </c>
      <c r="H282" t="s">
        <v>211</v>
      </c>
      <c r="I282" s="77">
        <v>1.93</v>
      </c>
      <c r="J282" t="s">
        <v>921</v>
      </c>
      <c r="K282" t="s">
        <v>106</v>
      </c>
      <c r="L282" s="78">
        <v>8.4199999999999997E-2</v>
      </c>
      <c r="M282" s="78">
        <v>8.5500000000000007E-2</v>
      </c>
      <c r="N282" s="77">
        <v>250692.75</v>
      </c>
      <c r="O282" s="77">
        <v>102.75</v>
      </c>
      <c r="P282" s="77">
        <v>991.45159560562502</v>
      </c>
      <c r="Q282" s="78">
        <v>7.1999999999999998E-3</v>
      </c>
      <c r="R282" s="78">
        <v>6.9999999999999999E-4</v>
      </c>
      <c r="W282" s="92"/>
    </row>
    <row r="283" spans="2:23">
      <c r="B283" t="s">
        <v>3646</v>
      </c>
      <c r="C283" t="s">
        <v>2602</v>
      </c>
      <c r="D283" s="91">
        <v>6528</v>
      </c>
      <c r="E283"/>
      <c r="F283" t="s">
        <v>3683</v>
      </c>
      <c r="G283" s="86">
        <v>43373</v>
      </c>
      <c r="H283" t="s">
        <v>211</v>
      </c>
      <c r="I283" s="77">
        <v>4.3</v>
      </c>
      <c r="J283" t="s">
        <v>921</v>
      </c>
      <c r="K283" t="s">
        <v>113</v>
      </c>
      <c r="L283" s="78">
        <v>3.0300000000000001E-2</v>
      </c>
      <c r="M283" s="78">
        <v>7.8600000000000003E-2</v>
      </c>
      <c r="N283" s="77">
        <v>429431.96</v>
      </c>
      <c r="O283" s="77">
        <v>83.979999999999876</v>
      </c>
      <c r="P283" s="77">
        <v>1695.1019031256001</v>
      </c>
      <c r="Q283" s="78">
        <v>1.23E-2</v>
      </c>
      <c r="R283" s="78">
        <v>1.1999999999999999E-3</v>
      </c>
      <c r="W283" s="92"/>
    </row>
    <row r="284" spans="2:23">
      <c r="B284" t="s">
        <v>3648</v>
      </c>
      <c r="C284" t="s">
        <v>2602</v>
      </c>
      <c r="D284" s="91">
        <v>8860</v>
      </c>
      <c r="E284"/>
      <c r="F284" t="s">
        <v>3683</v>
      </c>
      <c r="G284" s="86">
        <v>44585</v>
      </c>
      <c r="H284" t="s">
        <v>211</v>
      </c>
      <c r="I284" s="77">
        <v>2.34</v>
      </c>
      <c r="J284" t="s">
        <v>1040</v>
      </c>
      <c r="K284" t="s">
        <v>110</v>
      </c>
      <c r="L284" s="78">
        <v>6.1100000000000002E-2</v>
      </c>
      <c r="M284" s="78">
        <v>7.0199999999999999E-2</v>
      </c>
      <c r="N284" s="77">
        <v>25895.93</v>
      </c>
      <c r="O284" s="77">
        <v>102.2</v>
      </c>
      <c r="P284" s="77">
        <v>107.38433616645</v>
      </c>
      <c r="Q284" s="78">
        <v>8.0000000000000004E-4</v>
      </c>
      <c r="R284" s="78">
        <v>1E-4</v>
      </c>
      <c r="W284" s="92"/>
    </row>
    <row r="285" spans="2:23">
      <c r="B285" t="s">
        <v>3648</v>
      </c>
      <c r="C285" t="s">
        <v>2602</v>
      </c>
      <c r="D285" s="91">
        <v>8918</v>
      </c>
      <c r="E285"/>
      <c r="F285" t="s">
        <v>3683</v>
      </c>
      <c r="G285" s="86">
        <v>44553</v>
      </c>
      <c r="H285" t="s">
        <v>211</v>
      </c>
      <c r="I285" s="77">
        <v>2.34</v>
      </c>
      <c r="J285" t="s">
        <v>1040</v>
      </c>
      <c r="K285" t="s">
        <v>110</v>
      </c>
      <c r="L285" s="78">
        <v>6.1100000000000002E-2</v>
      </c>
      <c r="M285" s="78">
        <v>7.0400000000000004E-2</v>
      </c>
      <c r="N285" s="77">
        <v>3271.07</v>
      </c>
      <c r="O285" s="77">
        <v>102.15</v>
      </c>
      <c r="P285" s="77">
        <v>13.5577224052875</v>
      </c>
      <c r="Q285" s="78">
        <v>1E-4</v>
      </c>
      <c r="R285" s="78">
        <v>0</v>
      </c>
      <c r="W285" s="92"/>
    </row>
    <row r="286" spans="2:23">
      <c r="B286" t="s">
        <v>3648</v>
      </c>
      <c r="C286" t="s">
        <v>2602</v>
      </c>
      <c r="D286" s="91">
        <v>9037</v>
      </c>
      <c r="E286"/>
      <c r="F286" t="s">
        <v>3683</v>
      </c>
      <c r="G286" s="86">
        <v>44671</v>
      </c>
      <c r="H286" t="s">
        <v>211</v>
      </c>
      <c r="I286" s="77">
        <v>2.34</v>
      </c>
      <c r="J286" t="s">
        <v>1040</v>
      </c>
      <c r="K286" t="s">
        <v>110</v>
      </c>
      <c r="L286" s="78">
        <v>6.1100000000000002E-2</v>
      </c>
      <c r="M286" s="78">
        <v>7.0199999999999999E-2</v>
      </c>
      <c r="N286" s="77">
        <v>2044.42</v>
      </c>
      <c r="O286" s="77">
        <v>102.2</v>
      </c>
      <c r="P286" s="77">
        <v>8.4777293013000001</v>
      </c>
      <c r="Q286" s="78">
        <v>1E-4</v>
      </c>
      <c r="R286" s="78">
        <v>0</v>
      </c>
      <c r="W286" s="92"/>
    </row>
    <row r="287" spans="2:23">
      <c r="B287" t="s">
        <v>3648</v>
      </c>
      <c r="C287" t="s">
        <v>2602</v>
      </c>
      <c r="D287" s="91">
        <v>9130</v>
      </c>
      <c r="E287"/>
      <c r="F287" t="s">
        <v>3683</v>
      </c>
      <c r="G287" s="86">
        <v>44742</v>
      </c>
      <c r="H287" t="s">
        <v>211</v>
      </c>
      <c r="I287" s="77">
        <v>2.34</v>
      </c>
      <c r="J287" t="s">
        <v>1040</v>
      </c>
      <c r="K287" t="s">
        <v>110</v>
      </c>
      <c r="L287" s="78">
        <v>6.1100000000000002E-2</v>
      </c>
      <c r="M287" s="78">
        <v>7.0199999999999999E-2</v>
      </c>
      <c r="N287" s="77">
        <v>12266.49</v>
      </c>
      <c r="O287" s="77">
        <v>102.2</v>
      </c>
      <c r="P287" s="77">
        <v>50.866251404849997</v>
      </c>
      <c r="Q287" s="78">
        <v>4.0000000000000002E-4</v>
      </c>
      <c r="R287" s="78">
        <v>0</v>
      </c>
      <c r="W287" s="92"/>
    </row>
    <row r="288" spans="2:23">
      <c r="B288" t="s">
        <v>3648</v>
      </c>
      <c r="C288" t="s">
        <v>2602</v>
      </c>
      <c r="D288" s="91">
        <v>8829</v>
      </c>
      <c r="E288"/>
      <c r="F288" t="s">
        <v>3683</v>
      </c>
      <c r="G288" s="86">
        <v>44553</v>
      </c>
      <c r="H288" t="s">
        <v>211</v>
      </c>
      <c r="I288" s="77">
        <v>2.34</v>
      </c>
      <c r="J288" t="s">
        <v>1040</v>
      </c>
      <c r="K288" t="s">
        <v>110</v>
      </c>
      <c r="L288" s="78">
        <v>6.1199999999999997E-2</v>
      </c>
      <c r="M288" s="78">
        <v>6.9900000000000004E-2</v>
      </c>
      <c r="N288" s="77">
        <v>247374.3</v>
      </c>
      <c r="O288" s="77">
        <v>102.2</v>
      </c>
      <c r="P288" s="77">
        <v>1025.8030891394999</v>
      </c>
      <c r="Q288" s="78">
        <v>7.4000000000000003E-3</v>
      </c>
      <c r="R288" s="78">
        <v>6.9999999999999999E-4</v>
      </c>
      <c r="W288" s="92"/>
    </row>
    <row r="289" spans="2:23">
      <c r="B289" t="s">
        <v>3598</v>
      </c>
      <c r="C289" t="s">
        <v>2599</v>
      </c>
      <c r="D289" s="91">
        <v>597852</v>
      </c>
      <c r="E289"/>
      <c r="F289" t="s">
        <v>3683</v>
      </c>
      <c r="G289" s="86"/>
      <c r="H289" t="s">
        <v>211</v>
      </c>
      <c r="I289" s="77">
        <v>0.01</v>
      </c>
      <c r="J289" t="s">
        <v>123</v>
      </c>
      <c r="K289" t="s">
        <v>102</v>
      </c>
      <c r="L289" s="78">
        <v>0</v>
      </c>
      <c r="M289" s="78">
        <v>1E-4</v>
      </c>
      <c r="N289" s="77">
        <v>-2573.75</v>
      </c>
      <c r="O289" s="77">
        <v>166.88372100000001</v>
      </c>
      <c r="P289" s="77">
        <v>-4.2951697692374999</v>
      </c>
      <c r="Q289" s="78">
        <v>0</v>
      </c>
      <c r="R289" s="78">
        <v>0</v>
      </c>
    </row>
    <row r="290" spans="2:23">
      <c r="B290" t="s">
        <v>3649</v>
      </c>
      <c r="C290" t="s">
        <v>2602</v>
      </c>
      <c r="D290" s="91">
        <v>9295</v>
      </c>
      <c r="E290"/>
      <c r="F290" t="s">
        <v>3683</v>
      </c>
      <c r="G290" s="86">
        <v>44871</v>
      </c>
      <c r="H290" t="s">
        <v>211</v>
      </c>
      <c r="I290" s="77">
        <v>4.95</v>
      </c>
      <c r="J290" t="s">
        <v>335</v>
      </c>
      <c r="K290" t="s">
        <v>102</v>
      </c>
      <c r="L290" s="78">
        <v>0.05</v>
      </c>
      <c r="M290" s="78">
        <v>6.9900000000000004E-2</v>
      </c>
      <c r="N290" s="77">
        <v>452470.22</v>
      </c>
      <c r="O290" s="77">
        <v>95.31</v>
      </c>
      <c r="P290" s="77">
        <v>431.24936668200002</v>
      </c>
      <c r="Q290" s="78">
        <v>3.0999999999999999E-3</v>
      </c>
      <c r="R290" s="78">
        <v>2.9999999999999997E-4</v>
      </c>
      <c r="W290" s="92"/>
    </row>
    <row r="291" spans="2:23">
      <c r="B291" t="s">
        <v>3649</v>
      </c>
      <c r="C291" t="s">
        <v>2602</v>
      </c>
      <c r="D291" s="91">
        <v>9475</v>
      </c>
      <c r="E291"/>
      <c r="F291" t="s">
        <v>3683</v>
      </c>
      <c r="G291" s="86">
        <v>44969</v>
      </c>
      <c r="H291" t="s">
        <v>211</v>
      </c>
      <c r="I291" s="77">
        <v>4.95</v>
      </c>
      <c r="J291" t="s">
        <v>335</v>
      </c>
      <c r="K291" t="s">
        <v>102</v>
      </c>
      <c r="L291" s="78">
        <v>0.05</v>
      </c>
      <c r="M291" s="78">
        <v>6.6600000000000006E-2</v>
      </c>
      <c r="N291" s="77">
        <v>321428.53999999998</v>
      </c>
      <c r="O291" s="77">
        <v>96.02</v>
      </c>
      <c r="P291" s="77">
        <v>308.63568410800002</v>
      </c>
      <c r="Q291" s="78">
        <v>2.2000000000000001E-3</v>
      </c>
      <c r="R291" s="78">
        <v>2.0000000000000001E-4</v>
      </c>
      <c r="W291" s="92"/>
    </row>
    <row r="292" spans="2:23">
      <c r="B292" t="s">
        <v>3649</v>
      </c>
      <c r="C292" t="s">
        <v>2602</v>
      </c>
      <c r="D292" s="91">
        <v>9535</v>
      </c>
      <c r="E292"/>
      <c r="F292" t="s">
        <v>3683</v>
      </c>
      <c r="G292" s="86">
        <v>45018</v>
      </c>
      <c r="H292" t="s">
        <v>211</v>
      </c>
      <c r="I292" s="77">
        <v>4.95</v>
      </c>
      <c r="J292" t="s">
        <v>335</v>
      </c>
      <c r="K292" t="s">
        <v>102</v>
      </c>
      <c r="L292" s="78">
        <v>0.05</v>
      </c>
      <c r="M292" s="78">
        <v>4.2999999999999997E-2</v>
      </c>
      <c r="N292" s="77">
        <v>153800.92000000001</v>
      </c>
      <c r="O292" s="77">
        <v>106.38</v>
      </c>
      <c r="P292" s="77">
        <v>163.613418696</v>
      </c>
      <c r="Q292" s="78">
        <v>1.1999999999999999E-3</v>
      </c>
      <c r="R292" s="78">
        <v>1E-4</v>
      </c>
      <c r="W292" s="92"/>
    </row>
    <row r="293" spans="2:23">
      <c r="B293" t="s">
        <v>3649</v>
      </c>
      <c r="C293" t="s">
        <v>2602</v>
      </c>
      <c r="D293" s="91">
        <v>9641</v>
      </c>
      <c r="E293"/>
      <c r="F293" t="s">
        <v>3683</v>
      </c>
      <c r="G293" s="86">
        <v>45109</v>
      </c>
      <c r="H293" t="s">
        <v>211</v>
      </c>
      <c r="I293" s="77">
        <v>4.95</v>
      </c>
      <c r="J293" t="s">
        <v>335</v>
      </c>
      <c r="K293" t="s">
        <v>102</v>
      </c>
      <c r="L293" s="78">
        <v>0.05</v>
      </c>
      <c r="M293" s="78">
        <v>5.2200000000000003E-2</v>
      </c>
      <c r="N293" s="77">
        <v>138959.82</v>
      </c>
      <c r="O293" s="77">
        <v>100.42</v>
      </c>
      <c r="P293" s="77">
        <v>139.54345124400001</v>
      </c>
      <c r="Q293" s="78">
        <v>1E-3</v>
      </c>
      <c r="R293" s="78">
        <v>1E-4</v>
      </c>
      <c r="W293" s="92"/>
    </row>
    <row r="294" spans="2:23">
      <c r="B294" t="s">
        <v>3598</v>
      </c>
      <c r="C294" t="s">
        <v>2599</v>
      </c>
      <c r="D294" s="91">
        <v>7330</v>
      </c>
      <c r="E294"/>
      <c r="F294" t="s">
        <v>3683</v>
      </c>
      <c r="G294" s="86"/>
      <c r="H294" t="s">
        <v>211</v>
      </c>
      <c r="I294" s="77">
        <v>0.01</v>
      </c>
      <c r="J294" t="s">
        <v>123</v>
      </c>
      <c r="K294" t="s">
        <v>102</v>
      </c>
      <c r="L294" s="78">
        <v>0</v>
      </c>
      <c r="M294" s="78">
        <v>1E-4</v>
      </c>
      <c r="N294" s="77">
        <v>-107.29</v>
      </c>
      <c r="O294" s="77">
        <v>100</v>
      </c>
      <c r="P294" s="77">
        <v>-0.10729</v>
      </c>
      <c r="Q294" s="78">
        <v>0</v>
      </c>
      <c r="R294" s="78">
        <v>0</v>
      </c>
    </row>
    <row r="295" spans="2:23">
      <c r="B295" t="s">
        <v>3598</v>
      </c>
      <c r="C295" t="s">
        <v>2599</v>
      </c>
      <c r="D295" s="91">
        <v>7329</v>
      </c>
      <c r="E295"/>
      <c r="F295" t="s">
        <v>3683</v>
      </c>
      <c r="G295" s="86"/>
      <c r="H295" t="s">
        <v>211</v>
      </c>
      <c r="I295" s="77">
        <v>0.01</v>
      </c>
      <c r="J295" t="s">
        <v>123</v>
      </c>
      <c r="K295" t="s">
        <v>102</v>
      </c>
      <c r="L295" s="78">
        <v>0</v>
      </c>
      <c r="M295" s="78">
        <v>1E-4</v>
      </c>
      <c r="N295" s="77">
        <v>-173.11</v>
      </c>
      <c r="O295" s="77">
        <v>100</v>
      </c>
      <c r="P295" s="77">
        <v>-0.17311000000000001</v>
      </c>
      <c r="Q295" s="78">
        <v>0</v>
      </c>
      <c r="R295" s="78">
        <v>0</v>
      </c>
    </row>
    <row r="296" spans="2:23">
      <c r="B296" t="s">
        <v>3650</v>
      </c>
      <c r="C296" t="s">
        <v>2602</v>
      </c>
      <c r="D296" s="91">
        <v>908395120</v>
      </c>
      <c r="E296"/>
      <c r="F296" t="s">
        <v>3683</v>
      </c>
      <c r="G296" s="86">
        <v>41893</v>
      </c>
      <c r="H296" t="s">
        <v>211</v>
      </c>
      <c r="I296" s="77">
        <v>5.68</v>
      </c>
      <c r="J296" t="s">
        <v>688</v>
      </c>
      <c r="K296" t="s">
        <v>102</v>
      </c>
      <c r="L296" s="78">
        <v>4.4999999999999998E-2</v>
      </c>
      <c r="M296" s="78">
        <v>8.7099999999999997E-2</v>
      </c>
      <c r="N296" s="77">
        <v>22092.04</v>
      </c>
      <c r="O296" s="77">
        <v>87.97</v>
      </c>
      <c r="P296" s="77">
        <v>19.434367588000001</v>
      </c>
      <c r="Q296" s="78">
        <v>1E-4</v>
      </c>
      <c r="R296" s="78">
        <v>0</v>
      </c>
    </row>
    <row r="297" spans="2:23">
      <c r="B297" t="s">
        <v>3650</v>
      </c>
      <c r="C297" t="s">
        <v>2602</v>
      </c>
      <c r="D297" s="91">
        <v>4314</v>
      </c>
      <c r="E297"/>
      <c r="F297" t="s">
        <v>3683</v>
      </c>
      <c r="G297" s="86">
        <v>42151</v>
      </c>
      <c r="H297" t="s">
        <v>211</v>
      </c>
      <c r="I297" s="77">
        <v>5.68</v>
      </c>
      <c r="J297" t="s">
        <v>688</v>
      </c>
      <c r="K297" t="s">
        <v>102</v>
      </c>
      <c r="L297" s="78">
        <v>4.4999999999999998E-2</v>
      </c>
      <c r="M297" s="78">
        <v>8.7099999999999997E-2</v>
      </c>
      <c r="N297" s="77">
        <v>80904.81</v>
      </c>
      <c r="O297" s="77">
        <v>88.85</v>
      </c>
      <c r="P297" s="77">
        <v>71.883923684999999</v>
      </c>
      <c r="Q297" s="78">
        <v>5.0000000000000001E-4</v>
      </c>
      <c r="R297" s="78">
        <v>1E-4</v>
      </c>
      <c r="W297" s="92"/>
    </row>
    <row r="298" spans="2:23">
      <c r="B298" t="s">
        <v>3650</v>
      </c>
      <c r="C298" t="s">
        <v>2602</v>
      </c>
      <c r="D298" s="91">
        <v>443656</v>
      </c>
      <c r="E298"/>
      <c r="F298" t="s">
        <v>3683</v>
      </c>
      <c r="G298" s="86">
        <v>42625</v>
      </c>
      <c r="H298" t="s">
        <v>211</v>
      </c>
      <c r="I298" s="77">
        <v>5.68</v>
      </c>
      <c r="J298" t="s">
        <v>688</v>
      </c>
      <c r="K298" t="s">
        <v>102</v>
      </c>
      <c r="L298" s="78">
        <v>4.4999999999999998E-2</v>
      </c>
      <c r="M298" s="78">
        <v>8.7099999999999997E-2</v>
      </c>
      <c r="N298" s="77">
        <v>31355.93</v>
      </c>
      <c r="O298" s="77">
        <v>88.75</v>
      </c>
      <c r="P298" s="77">
        <v>27.828387875000001</v>
      </c>
      <c r="Q298" s="78">
        <v>2.0000000000000001E-4</v>
      </c>
      <c r="R298" s="78">
        <v>0</v>
      </c>
      <c r="W298" s="92"/>
    </row>
    <row r="299" spans="2:23">
      <c r="B299" t="s">
        <v>3650</v>
      </c>
      <c r="C299" t="s">
        <v>2602</v>
      </c>
      <c r="D299" s="91">
        <v>908395160</v>
      </c>
      <c r="E299"/>
      <c r="F299" t="s">
        <v>3683</v>
      </c>
      <c r="G299" s="86">
        <v>42263</v>
      </c>
      <c r="H299" t="s">
        <v>211</v>
      </c>
      <c r="I299" s="77">
        <v>5.68</v>
      </c>
      <c r="J299" t="s">
        <v>688</v>
      </c>
      <c r="K299" t="s">
        <v>102</v>
      </c>
      <c r="L299" s="78">
        <v>4.4999999999999998E-2</v>
      </c>
      <c r="M299" s="78">
        <v>8.7099999999999997E-2</v>
      </c>
      <c r="N299" s="77">
        <v>40451.85</v>
      </c>
      <c r="O299" s="77">
        <v>88.22</v>
      </c>
      <c r="P299" s="77">
        <v>35.686622069999999</v>
      </c>
      <c r="Q299" s="78">
        <v>2.9999999999999997E-4</v>
      </c>
      <c r="R299" s="78">
        <v>0</v>
      </c>
    </row>
    <row r="300" spans="2:23">
      <c r="B300" t="s">
        <v>3650</v>
      </c>
      <c r="C300" t="s">
        <v>2602</v>
      </c>
      <c r="D300" s="91">
        <v>384577</v>
      </c>
      <c r="E300"/>
      <c r="F300" t="s">
        <v>3683</v>
      </c>
      <c r="G300" s="86">
        <v>42166</v>
      </c>
      <c r="H300" t="s">
        <v>211</v>
      </c>
      <c r="I300" s="77">
        <v>5.68</v>
      </c>
      <c r="J300" t="s">
        <v>688</v>
      </c>
      <c r="K300" t="s">
        <v>102</v>
      </c>
      <c r="L300" s="78">
        <v>4.4999999999999998E-2</v>
      </c>
      <c r="M300" s="78">
        <v>8.7099999999999997E-2</v>
      </c>
      <c r="N300" s="77">
        <v>76122.53</v>
      </c>
      <c r="O300" s="77">
        <v>88.85</v>
      </c>
      <c r="P300" s="77">
        <v>67.634867904999993</v>
      </c>
      <c r="Q300" s="78">
        <v>5.0000000000000001E-4</v>
      </c>
      <c r="R300" s="78">
        <v>0</v>
      </c>
      <c r="W300" s="92"/>
    </row>
    <row r="301" spans="2:23">
      <c r="B301" t="s">
        <v>3650</v>
      </c>
      <c r="C301" t="s">
        <v>2602</v>
      </c>
      <c r="D301" s="91">
        <v>403836</v>
      </c>
      <c r="E301"/>
      <c r="F301" t="s">
        <v>3683</v>
      </c>
      <c r="G301" s="86">
        <v>42348</v>
      </c>
      <c r="H301" t="s">
        <v>211</v>
      </c>
      <c r="I301" s="77">
        <v>5.68</v>
      </c>
      <c r="J301" t="s">
        <v>688</v>
      </c>
      <c r="K301" t="s">
        <v>102</v>
      </c>
      <c r="L301" s="78">
        <v>4.4999999999999998E-2</v>
      </c>
      <c r="M301" s="78">
        <v>8.7099999999999997E-2</v>
      </c>
      <c r="N301" s="77">
        <v>70049.97</v>
      </c>
      <c r="O301" s="77">
        <v>88.67</v>
      </c>
      <c r="P301" s="77">
        <v>62.113308398999997</v>
      </c>
      <c r="Q301" s="78">
        <v>5.0000000000000001E-4</v>
      </c>
      <c r="R301" s="78">
        <v>0</v>
      </c>
      <c r="W301" s="92"/>
    </row>
    <row r="302" spans="2:23">
      <c r="B302" t="s">
        <v>3650</v>
      </c>
      <c r="C302" t="s">
        <v>2602</v>
      </c>
      <c r="D302" s="91">
        <v>415814</v>
      </c>
      <c r="E302"/>
      <c r="F302" t="s">
        <v>3683</v>
      </c>
      <c r="G302" s="86">
        <v>42439</v>
      </c>
      <c r="H302" t="s">
        <v>211</v>
      </c>
      <c r="I302" s="77">
        <v>5.68</v>
      </c>
      <c r="J302" t="s">
        <v>688</v>
      </c>
      <c r="K302" t="s">
        <v>102</v>
      </c>
      <c r="L302" s="78">
        <v>4.4999999999999998E-2</v>
      </c>
      <c r="M302" s="78">
        <v>8.7099999999999997E-2</v>
      </c>
      <c r="N302" s="77">
        <v>83197.320000000007</v>
      </c>
      <c r="O302" s="77">
        <v>89.57</v>
      </c>
      <c r="P302" s="77">
        <v>74.519839524000005</v>
      </c>
      <c r="Q302" s="78">
        <v>5.0000000000000001E-4</v>
      </c>
      <c r="R302" s="78">
        <v>1E-4</v>
      </c>
      <c r="W302" s="92"/>
    </row>
    <row r="303" spans="2:23">
      <c r="B303" t="s">
        <v>3650</v>
      </c>
      <c r="C303" t="s">
        <v>2602</v>
      </c>
      <c r="D303" s="91">
        <v>433981</v>
      </c>
      <c r="E303"/>
      <c r="F303" t="s">
        <v>3683</v>
      </c>
      <c r="G303" s="86">
        <v>42549</v>
      </c>
      <c r="H303" t="s">
        <v>211</v>
      </c>
      <c r="I303" s="77">
        <v>5.69</v>
      </c>
      <c r="J303" t="s">
        <v>688</v>
      </c>
      <c r="K303" t="s">
        <v>102</v>
      </c>
      <c r="L303" s="78">
        <v>4.4999999999999998E-2</v>
      </c>
      <c r="M303" s="78">
        <v>8.5900000000000004E-2</v>
      </c>
      <c r="N303" s="77">
        <v>58520.03</v>
      </c>
      <c r="O303" s="77">
        <v>89.95</v>
      </c>
      <c r="P303" s="77">
        <v>52.638766984999997</v>
      </c>
      <c r="Q303" s="78">
        <v>4.0000000000000002E-4</v>
      </c>
      <c r="R303" s="78">
        <v>0</v>
      </c>
      <c r="W303" s="92"/>
    </row>
    <row r="304" spans="2:23">
      <c r="B304" t="s">
        <v>3650</v>
      </c>
      <c r="C304" t="s">
        <v>2602</v>
      </c>
      <c r="D304" s="91">
        <v>482977</v>
      </c>
      <c r="E304"/>
      <c r="F304" t="s">
        <v>3683</v>
      </c>
      <c r="G304" s="86">
        <v>42989</v>
      </c>
      <c r="H304" t="s">
        <v>211</v>
      </c>
      <c r="I304" s="77">
        <v>5.68</v>
      </c>
      <c r="J304" t="s">
        <v>688</v>
      </c>
      <c r="K304" t="s">
        <v>102</v>
      </c>
      <c r="L304" s="78">
        <v>4.4999999999999998E-2</v>
      </c>
      <c r="M304" s="78">
        <v>8.7099999999999997E-2</v>
      </c>
      <c r="N304" s="77">
        <v>36031.25</v>
      </c>
      <c r="O304" s="77">
        <v>89.38</v>
      </c>
      <c r="P304" s="77">
        <v>32.204731250000002</v>
      </c>
      <c r="Q304" s="78">
        <v>2.0000000000000001E-4</v>
      </c>
      <c r="R304" s="78">
        <v>0</v>
      </c>
      <c r="W304" s="92"/>
    </row>
    <row r="305" spans="2:23">
      <c r="B305" t="s">
        <v>3650</v>
      </c>
      <c r="C305" t="s">
        <v>2602</v>
      </c>
      <c r="D305" s="91">
        <v>491620</v>
      </c>
      <c r="E305"/>
      <c r="F305" t="s">
        <v>3683</v>
      </c>
      <c r="G305" s="86">
        <v>43080</v>
      </c>
      <c r="H305" t="s">
        <v>211</v>
      </c>
      <c r="I305" s="77">
        <v>5.68</v>
      </c>
      <c r="J305" t="s">
        <v>688</v>
      </c>
      <c r="K305" t="s">
        <v>102</v>
      </c>
      <c r="L305" s="78">
        <v>4.4999999999999998E-2</v>
      </c>
      <c r="M305" s="78">
        <v>8.7099999999999997E-2</v>
      </c>
      <c r="N305" s="77">
        <v>11163.73</v>
      </c>
      <c r="O305" s="77">
        <v>88.76</v>
      </c>
      <c r="P305" s="77">
        <v>9.9089267480000007</v>
      </c>
      <c r="Q305" s="78">
        <v>1E-4</v>
      </c>
      <c r="R305" s="78">
        <v>0</v>
      </c>
      <c r="W305" s="92"/>
    </row>
    <row r="306" spans="2:23">
      <c r="B306" t="s">
        <v>3650</v>
      </c>
      <c r="C306" t="s">
        <v>2602</v>
      </c>
      <c r="D306" s="91">
        <v>505821</v>
      </c>
      <c r="E306"/>
      <c r="F306" t="s">
        <v>3683</v>
      </c>
      <c r="G306" s="86">
        <v>43171</v>
      </c>
      <c r="H306" t="s">
        <v>211</v>
      </c>
      <c r="I306" s="77">
        <v>5.57</v>
      </c>
      <c r="J306" t="s">
        <v>688</v>
      </c>
      <c r="K306" t="s">
        <v>102</v>
      </c>
      <c r="L306" s="78">
        <v>4.4999999999999998E-2</v>
      </c>
      <c r="M306" s="78">
        <v>8.7999999999999995E-2</v>
      </c>
      <c r="N306" s="77">
        <v>8341.3700000000008</v>
      </c>
      <c r="O306" s="77">
        <v>89.38</v>
      </c>
      <c r="P306" s="77">
        <v>7.4555165060000004</v>
      </c>
      <c r="Q306" s="78">
        <v>1E-4</v>
      </c>
      <c r="R306" s="78">
        <v>0</v>
      </c>
      <c r="W306" s="92"/>
    </row>
    <row r="307" spans="2:23">
      <c r="B307" t="s">
        <v>3650</v>
      </c>
      <c r="C307" t="s">
        <v>2602</v>
      </c>
      <c r="D307" s="91">
        <v>524544</v>
      </c>
      <c r="E307"/>
      <c r="F307" t="s">
        <v>3683</v>
      </c>
      <c r="G307" s="86">
        <v>43341</v>
      </c>
      <c r="H307" t="s">
        <v>211</v>
      </c>
      <c r="I307" s="77">
        <v>5.71</v>
      </c>
      <c r="J307" t="s">
        <v>688</v>
      </c>
      <c r="K307" t="s">
        <v>102</v>
      </c>
      <c r="L307" s="78">
        <v>4.4999999999999998E-2</v>
      </c>
      <c r="M307" s="78">
        <v>8.4500000000000006E-2</v>
      </c>
      <c r="N307" s="77">
        <v>20926.48</v>
      </c>
      <c r="O307" s="77">
        <v>89.38</v>
      </c>
      <c r="P307" s="77">
        <v>18.704087823999998</v>
      </c>
      <c r="Q307" s="78">
        <v>1E-4</v>
      </c>
      <c r="R307" s="78">
        <v>0</v>
      </c>
      <c r="W307" s="92"/>
    </row>
    <row r="308" spans="2:23">
      <c r="B308" t="s">
        <v>3650</v>
      </c>
      <c r="C308" t="s">
        <v>2602</v>
      </c>
      <c r="D308" s="91">
        <v>77390</v>
      </c>
      <c r="E308"/>
      <c r="F308" t="s">
        <v>3683</v>
      </c>
      <c r="G308" s="86">
        <v>43990</v>
      </c>
      <c r="H308" t="s">
        <v>211</v>
      </c>
      <c r="I308" s="77">
        <v>5.68</v>
      </c>
      <c r="J308" t="s">
        <v>688</v>
      </c>
      <c r="K308" t="s">
        <v>102</v>
      </c>
      <c r="L308" s="78">
        <v>4.4999999999999998E-2</v>
      </c>
      <c r="M308" s="78">
        <v>8.7099999999999997E-2</v>
      </c>
      <c r="N308" s="77">
        <v>21583.31</v>
      </c>
      <c r="O308" s="77">
        <v>88.06</v>
      </c>
      <c r="P308" s="77">
        <v>19.006262786000001</v>
      </c>
      <c r="Q308" s="78">
        <v>1E-4</v>
      </c>
      <c r="R308" s="78">
        <v>0</v>
      </c>
      <c r="W308" s="92"/>
    </row>
    <row r="309" spans="2:23">
      <c r="B309" t="s">
        <v>3650</v>
      </c>
      <c r="C309" t="s">
        <v>2602</v>
      </c>
      <c r="D309" s="91">
        <v>463236</v>
      </c>
      <c r="E309"/>
      <c r="F309" t="s">
        <v>3683</v>
      </c>
      <c r="G309" s="86">
        <v>42803</v>
      </c>
      <c r="H309" t="s">
        <v>211</v>
      </c>
      <c r="I309" s="77">
        <v>5.68</v>
      </c>
      <c r="J309" t="s">
        <v>688</v>
      </c>
      <c r="K309" t="s">
        <v>102</v>
      </c>
      <c r="L309" s="78">
        <v>4.4999999999999998E-2</v>
      </c>
      <c r="M309" s="78">
        <v>8.7099999999999997E-2</v>
      </c>
      <c r="N309" s="77">
        <v>152032.26</v>
      </c>
      <c r="O309" s="77">
        <v>89.48</v>
      </c>
      <c r="P309" s="77">
        <v>136.03846624799999</v>
      </c>
      <c r="Q309" s="78">
        <v>1E-3</v>
      </c>
      <c r="R309" s="78">
        <v>1E-4</v>
      </c>
      <c r="W309" s="92"/>
    </row>
    <row r="310" spans="2:23">
      <c r="B310" t="s">
        <v>3650</v>
      </c>
      <c r="C310" t="s">
        <v>2602</v>
      </c>
      <c r="D310" s="91">
        <v>455012</v>
      </c>
      <c r="E310"/>
      <c r="F310" t="s">
        <v>3683</v>
      </c>
      <c r="G310" s="86">
        <v>42716</v>
      </c>
      <c r="H310" t="s">
        <v>211</v>
      </c>
      <c r="I310" s="77">
        <v>5.68</v>
      </c>
      <c r="J310" t="s">
        <v>688</v>
      </c>
      <c r="K310" t="s">
        <v>102</v>
      </c>
      <c r="L310" s="78">
        <v>4.4999999999999998E-2</v>
      </c>
      <c r="M310" s="78">
        <v>8.7099999999999997E-2</v>
      </c>
      <c r="N310" s="77">
        <v>23722.6</v>
      </c>
      <c r="O310" s="77">
        <v>88.94</v>
      </c>
      <c r="P310" s="77">
        <v>21.098880439999999</v>
      </c>
      <c r="Q310" s="78">
        <v>2.0000000000000001E-4</v>
      </c>
      <c r="R310" s="78">
        <v>0</v>
      </c>
      <c r="W310" s="92"/>
    </row>
    <row r="311" spans="2:23">
      <c r="B311" t="s">
        <v>3650</v>
      </c>
      <c r="C311" t="s">
        <v>2602</v>
      </c>
      <c r="D311" s="91">
        <v>472334</v>
      </c>
      <c r="E311"/>
      <c r="F311" t="s">
        <v>3683</v>
      </c>
      <c r="G311" s="86">
        <v>42898</v>
      </c>
      <c r="H311" t="s">
        <v>211</v>
      </c>
      <c r="I311" s="77">
        <v>5.68</v>
      </c>
      <c r="J311" t="s">
        <v>688</v>
      </c>
      <c r="K311" t="s">
        <v>102</v>
      </c>
      <c r="L311" s="78">
        <v>4.4999999999999998E-2</v>
      </c>
      <c r="M311" s="78">
        <v>8.7099999999999997E-2</v>
      </c>
      <c r="N311" s="77">
        <v>28593.37</v>
      </c>
      <c r="O311" s="77">
        <v>89.03</v>
      </c>
      <c r="P311" s="77">
        <v>25.456677311</v>
      </c>
      <c r="Q311" s="78">
        <v>2.0000000000000001E-4</v>
      </c>
      <c r="R311" s="78">
        <v>0</v>
      </c>
      <c r="W311" s="92"/>
    </row>
    <row r="312" spans="2:23">
      <c r="B312" t="s">
        <v>3650</v>
      </c>
      <c r="C312" t="s">
        <v>2602</v>
      </c>
      <c r="D312" s="91">
        <v>440022</v>
      </c>
      <c r="E312"/>
      <c r="F312" t="s">
        <v>3683</v>
      </c>
      <c r="G312" s="86">
        <v>42604</v>
      </c>
      <c r="H312" t="s">
        <v>211</v>
      </c>
      <c r="I312" s="77">
        <v>5.68</v>
      </c>
      <c r="J312" t="s">
        <v>688</v>
      </c>
      <c r="K312" t="s">
        <v>102</v>
      </c>
      <c r="L312" s="78">
        <v>4.4999999999999998E-2</v>
      </c>
      <c r="M312" s="78">
        <v>8.7099999999999997E-2</v>
      </c>
      <c r="N312" s="77">
        <v>76525.119999999995</v>
      </c>
      <c r="O312" s="77">
        <v>88.75</v>
      </c>
      <c r="P312" s="77">
        <v>67.916043999999999</v>
      </c>
      <c r="Q312" s="78">
        <v>5.0000000000000001E-4</v>
      </c>
      <c r="R312" s="78">
        <v>0</v>
      </c>
      <c r="W312" s="92"/>
    </row>
    <row r="313" spans="2:23">
      <c r="B313" t="s">
        <v>3650</v>
      </c>
      <c r="C313" t="s">
        <v>2602</v>
      </c>
      <c r="D313" s="91">
        <v>345369</v>
      </c>
      <c r="E313"/>
      <c r="F313" t="s">
        <v>3683</v>
      </c>
      <c r="G313" s="86">
        <v>41816</v>
      </c>
      <c r="H313" t="s">
        <v>211</v>
      </c>
      <c r="I313" s="77">
        <v>5.68</v>
      </c>
      <c r="J313" t="s">
        <v>688</v>
      </c>
      <c r="K313" t="s">
        <v>102</v>
      </c>
      <c r="L313" s="78">
        <v>4.4999999999999998E-2</v>
      </c>
      <c r="M313" s="78">
        <v>8.7099999999999997E-2</v>
      </c>
      <c r="N313" s="77">
        <v>112605.37</v>
      </c>
      <c r="O313" s="77">
        <v>88.31</v>
      </c>
      <c r="P313" s="77">
        <v>99.441802246999998</v>
      </c>
      <c r="Q313" s="78">
        <v>6.9999999999999999E-4</v>
      </c>
      <c r="R313" s="78">
        <v>1E-4</v>
      </c>
      <c r="W313" s="92"/>
    </row>
    <row r="314" spans="2:23">
      <c r="B314" s="79" t="s">
        <v>2605</v>
      </c>
      <c r="I314" s="81">
        <v>0</v>
      </c>
      <c r="M314" s="80">
        <v>0</v>
      </c>
      <c r="N314" s="81">
        <v>0</v>
      </c>
      <c r="P314" s="81">
        <v>0</v>
      </c>
      <c r="Q314" s="80">
        <v>0</v>
      </c>
      <c r="R314" s="80">
        <v>0</v>
      </c>
    </row>
    <row r="315" spans="2:23">
      <c r="B315" t="s">
        <v>210</v>
      </c>
      <c r="D315" s="91">
        <v>0</v>
      </c>
      <c r="F315" t="s">
        <v>210</v>
      </c>
      <c r="I315" s="77">
        <v>0</v>
      </c>
      <c r="J315" t="s">
        <v>210</v>
      </c>
      <c r="K315" t="s">
        <v>210</v>
      </c>
      <c r="L315" s="78">
        <v>0</v>
      </c>
      <c r="M315" s="78">
        <v>0</v>
      </c>
      <c r="N315" s="77">
        <v>0</v>
      </c>
      <c r="O315" s="77">
        <v>0</v>
      </c>
      <c r="P315" s="77">
        <v>0</v>
      </c>
      <c r="Q315" s="78">
        <v>0</v>
      </c>
      <c r="R315" s="78">
        <v>0</v>
      </c>
    </row>
    <row r="316" spans="2:23">
      <c r="B316" s="79" t="s">
        <v>2606</v>
      </c>
      <c r="I316" s="81">
        <v>0</v>
      </c>
      <c r="M316" s="80">
        <v>0</v>
      </c>
      <c r="N316" s="81">
        <v>0</v>
      </c>
      <c r="P316" s="81">
        <v>0</v>
      </c>
      <c r="Q316" s="80">
        <v>0</v>
      </c>
      <c r="R316" s="80">
        <v>0</v>
      </c>
    </row>
    <row r="317" spans="2:23">
      <c r="B317" s="79" t="s">
        <v>2607</v>
      </c>
      <c r="I317" s="81">
        <v>0</v>
      </c>
      <c r="M317" s="80">
        <v>0</v>
      </c>
      <c r="N317" s="81">
        <v>0</v>
      </c>
      <c r="P317" s="81">
        <v>0</v>
      </c>
      <c r="Q317" s="80">
        <v>0</v>
      </c>
      <c r="R317" s="80">
        <v>0</v>
      </c>
    </row>
    <row r="318" spans="2:23">
      <c r="B318" t="s">
        <v>210</v>
      </c>
      <c r="D318" s="91">
        <v>0</v>
      </c>
      <c r="F318" t="s">
        <v>210</v>
      </c>
      <c r="I318" s="77">
        <v>0</v>
      </c>
      <c r="J318" t="s">
        <v>210</v>
      </c>
      <c r="K318" t="s">
        <v>210</v>
      </c>
      <c r="L318" s="78">
        <v>0</v>
      </c>
      <c r="M318" s="78">
        <v>0</v>
      </c>
      <c r="N318" s="77">
        <v>0</v>
      </c>
      <c r="O318" s="77">
        <v>0</v>
      </c>
      <c r="P318" s="77">
        <v>0</v>
      </c>
      <c r="Q318" s="78">
        <v>0</v>
      </c>
      <c r="R318" s="78">
        <v>0</v>
      </c>
    </row>
    <row r="319" spans="2:23">
      <c r="B319" s="79" t="s">
        <v>2608</v>
      </c>
      <c r="I319" s="81">
        <v>0</v>
      </c>
      <c r="M319" s="80">
        <v>0</v>
      </c>
      <c r="N319" s="81">
        <v>0</v>
      </c>
      <c r="P319" s="81">
        <v>0</v>
      </c>
      <c r="Q319" s="80">
        <v>0</v>
      </c>
      <c r="R319" s="80">
        <v>0</v>
      </c>
    </row>
    <row r="320" spans="2:23">
      <c r="B320" t="s">
        <v>210</v>
      </c>
      <c r="D320" s="91">
        <v>0</v>
      </c>
      <c r="F320" t="s">
        <v>210</v>
      </c>
      <c r="I320" s="77">
        <v>0</v>
      </c>
      <c r="J320" t="s">
        <v>210</v>
      </c>
      <c r="K320" t="s">
        <v>210</v>
      </c>
      <c r="L320" s="78">
        <v>0</v>
      </c>
      <c r="M320" s="78">
        <v>0</v>
      </c>
      <c r="N320" s="77">
        <v>0</v>
      </c>
      <c r="O320" s="77">
        <v>0</v>
      </c>
      <c r="P320" s="77">
        <v>0</v>
      </c>
      <c r="Q320" s="78">
        <v>0</v>
      </c>
      <c r="R320" s="78">
        <v>0</v>
      </c>
    </row>
    <row r="321" spans="2:23">
      <c r="B321" s="79" t="s">
        <v>2609</v>
      </c>
      <c r="I321" s="81">
        <v>0</v>
      </c>
      <c r="M321" s="80">
        <v>0</v>
      </c>
      <c r="N321" s="81">
        <v>0</v>
      </c>
      <c r="P321" s="81">
        <v>0</v>
      </c>
      <c r="Q321" s="80">
        <v>0</v>
      </c>
      <c r="R321" s="80">
        <v>0</v>
      </c>
    </row>
    <row r="322" spans="2:23">
      <c r="B322" t="s">
        <v>210</v>
      </c>
      <c r="D322" s="91">
        <v>0</v>
      </c>
      <c r="F322" t="s">
        <v>210</v>
      </c>
      <c r="I322" s="77">
        <v>0</v>
      </c>
      <c r="J322" t="s">
        <v>210</v>
      </c>
      <c r="K322" t="s">
        <v>210</v>
      </c>
      <c r="L322" s="78">
        <v>0</v>
      </c>
      <c r="M322" s="78">
        <v>0</v>
      </c>
      <c r="N322" s="77">
        <v>0</v>
      </c>
      <c r="O322" s="77">
        <v>0</v>
      </c>
      <c r="P322" s="77">
        <v>0</v>
      </c>
      <c r="Q322" s="78">
        <v>0</v>
      </c>
      <c r="R322" s="78">
        <v>0</v>
      </c>
    </row>
    <row r="323" spans="2:23">
      <c r="B323" s="79" t="s">
        <v>2610</v>
      </c>
      <c r="I323" s="81">
        <v>0</v>
      </c>
      <c r="M323" s="80">
        <v>0</v>
      </c>
      <c r="N323" s="81">
        <v>0</v>
      </c>
      <c r="P323" s="81">
        <v>0</v>
      </c>
      <c r="Q323" s="80">
        <v>0</v>
      </c>
      <c r="R323" s="80">
        <v>0</v>
      </c>
    </row>
    <row r="324" spans="2:23">
      <c r="B324" t="s">
        <v>210</v>
      </c>
      <c r="D324" s="91">
        <v>0</v>
      </c>
      <c r="F324" t="s">
        <v>210</v>
      </c>
      <c r="I324" s="77">
        <v>0</v>
      </c>
      <c r="J324" t="s">
        <v>210</v>
      </c>
      <c r="K324" t="s">
        <v>210</v>
      </c>
      <c r="L324" s="78">
        <v>0</v>
      </c>
      <c r="M324" s="78">
        <v>0</v>
      </c>
      <c r="N324" s="77">
        <v>0</v>
      </c>
      <c r="O324" s="77">
        <v>0</v>
      </c>
      <c r="P324" s="77">
        <v>0</v>
      </c>
      <c r="Q324" s="78">
        <v>0</v>
      </c>
      <c r="R324" s="78">
        <v>0</v>
      </c>
    </row>
    <row r="325" spans="2:23">
      <c r="B325" s="79" t="s">
        <v>225</v>
      </c>
      <c r="I325" s="81">
        <v>2.21</v>
      </c>
      <c r="M325" s="80">
        <v>7.2999999999999995E-2</v>
      </c>
      <c r="N325" s="81">
        <v>19475602.489999998</v>
      </c>
      <c r="P325" s="81">
        <v>49954.622478767466</v>
      </c>
      <c r="Q325" s="80">
        <v>0.3619</v>
      </c>
      <c r="R325" s="80">
        <v>3.6200000000000003E-2</v>
      </c>
    </row>
    <row r="326" spans="2:23">
      <c r="B326" s="79" t="s">
        <v>2611</v>
      </c>
      <c r="I326" s="81">
        <v>0</v>
      </c>
      <c r="M326" s="80">
        <v>0</v>
      </c>
      <c r="N326" s="81">
        <v>0</v>
      </c>
      <c r="P326" s="81">
        <v>0</v>
      </c>
      <c r="Q326" s="80">
        <v>0</v>
      </c>
      <c r="R326" s="80">
        <v>0</v>
      </c>
    </row>
    <row r="327" spans="2:23">
      <c r="B327" t="s">
        <v>210</v>
      </c>
      <c r="D327" s="91">
        <v>0</v>
      </c>
      <c r="F327" t="s">
        <v>210</v>
      </c>
      <c r="I327" s="77">
        <v>0</v>
      </c>
      <c r="J327" t="s">
        <v>210</v>
      </c>
      <c r="K327" t="s">
        <v>210</v>
      </c>
      <c r="L327" s="78">
        <v>0</v>
      </c>
      <c r="M327" s="78">
        <v>0</v>
      </c>
      <c r="N327" s="77">
        <v>0</v>
      </c>
      <c r="O327" s="77">
        <v>0</v>
      </c>
      <c r="P327" s="77">
        <v>0</v>
      </c>
      <c r="Q327" s="78">
        <v>0</v>
      </c>
      <c r="R327" s="78">
        <v>0</v>
      </c>
    </row>
    <row r="328" spans="2:23">
      <c r="B328" s="79" t="s">
        <v>2600</v>
      </c>
      <c r="I328" s="81">
        <v>0</v>
      </c>
      <c r="M328" s="80">
        <v>0</v>
      </c>
      <c r="N328" s="81">
        <v>0</v>
      </c>
      <c r="P328" s="81">
        <v>0</v>
      </c>
      <c r="Q328" s="80">
        <v>0</v>
      </c>
      <c r="R328" s="80">
        <v>0</v>
      </c>
    </row>
    <row r="329" spans="2:23">
      <c r="B329" t="s">
        <v>210</v>
      </c>
      <c r="D329" s="91">
        <v>0</v>
      </c>
      <c r="F329" t="s">
        <v>210</v>
      </c>
      <c r="I329" s="77">
        <v>0</v>
      </c>
      <c r="J329" t="s">
        <v>210</v>
      </c>
      <c r="K329" t="s">
        <v>210</v>
      </c>
      <c r="L329" s="78">
        <v>0</v>
      </c>
      <c r="M329" s="78">
        <v>0</v>
      </c>
      <c r="N329" s="77">
        <v>0</v>
      </c>
      <c r="O329" s="77">
        <v>0</v>
      </c>
      <c r="P329" s="77">
        <v>0</v>
      </c>
      <c r="Q329" s="78">
        <v>0</v>
      </c>
      <c r="R329" s="78">
        <v>0</v>
      </c>
    </row>
    <row r="330" spans="2:23">
      <c r="B330" s="79" t="s">
        <v>2601</v>
      </c>
      <c r="I330" s="81">
        <v>2.21</v>
      </c>
      <c r="M330" s="80">
        <v>7.2999999999999995E-2</v>
      </c>
      <c r="N330" s="81">
        <v>19475602.489999998</v>
      </c>
      <c r="P330" s="81">
        <v>49954.622478767466</v>
      </c>
      <c r="Q330" s="80">
        <v>0.3619</v>
      </c>
      <c r="R330" s="80">
        <v>3.6200000000000003E-2</v>
      </c>
    </row>
    <row r="331" spans="2:23">
      <c r="B331" s="26" t="s">
        <v>3676</v>
      </c>
      <c r="C331" t="s">
        <v>2599</v>
      </c>
      <c r="D331" s="91">
        <v>6831</v>
      </c>
      <c r="E331"/>
      <c r="F331" t="s">
        <v>486</v>
      </c>
      <c r="G331" s="86">
        <v>43552</v>
      </c>
      <c r="H331" t="s">
        <v>208</v>
      </c>
      <c r="I331" s="77">
        <v>3.57</v>
      </c>
      <c r="J331" t="s">
        <v>688</v>
      </c>
      <c r="K331" t="s">
        <v>106</v>
      </c>
      <c r="L331" s="78">
        <v>4.5999999999999999E-2</v>
      </c>
      <c r="M331" s="78">
        <v>6.8099999999999994E-2</v>
      </c>
      <c r="N331" s="77">
        <v>320149.28999999998</v>
      </c>
      <c r="O331" s="77">
        <v>93.02999999999976</v>
      </c>
      <c r="P331" s="77">
        <v>1146.3664703904601</v>
      </c>
      <c r="Q331" s="78">
        <v>8.3000000000000001E-3</v>
      </c>
      <c r="R331" s="78">
        <v>8.0000000000000004E-4</v>
      </c>
      <c r="W331" s="92"/>
    </row>
    <row r="332" spans="2:23">
      <c r="B332" s="26" t="s">
        <v>3676</v>
      </c>
      <c r="C332" t="s">
        <v>2599</v>
      </c>
      <c r="D332" s="91">
        <v>508506</v>
      </c>
      <c r="E332"/>
      <c r="F332" t="s">
        <v>486</v>
      </c>
      <c r="G332" s="86">
        <v>43186</v>
      </c>
      <c r="H332" t="s">
        <v>208</v>
      </c>
      <c r="I332" s="77">
        <v>3.58</v>
      </c>
      <c r="J332" t="s">
        <v>688</v>
      </c>
      <c r="K332" t="s">
        <v>106</v>
      </c>
      <c r="L332" s="78">
        <v>4.8000000000000001E-2</v>
      </c>
      <c r="M332" s="78">
        <v>6.3700000000000007E-2</v>
      </c>
      <c r="N332" s="77">
        <v>641932.68000000005</v>
      </c>
      <c r="O332" s="77">
        <v>95.109999999999914</v>
      </c>
      <c r="P332" s="77">
        <v>2349.9768198278498</v>
      </c>
      <c r="Q332" s="78">
        <v>1.7000000000000001E-2</v>
      </c>
      <c r="R332" s="78">
        <v>1.6999999999999999E-3</v>
      </c>
      <c r="W332" s="92"/>
    </row>
    <row r="333" spans="2:23">
      <c r="B333" s="26" t="s">
        <v>3676</v>
      </c>
      <c r="C333" t="s">
        <v>2599</v>
      </c>
      <c r="D333" s="91">
        <v>75980</v>
      </c>
      <c r="E333"/>
      <c r="F333" t="s">
        <v>486</v>
      </c>
      <c r="G333" s="86">
        <v>43942</v>
      </c>
      <c r="H333" t="s">
        <v>208</v>
      </c>
      <c r="I333" s="77">
        <v>3.5</v>
      </c>
      <c r="J333" t="s">
        <v>688</v>
      </c>
      <c r="K333" t="s">
        <v>106</v>
      </c>
      <c r="L333" s="78">
        <v>5.4399999999999997E-2</v>
      </c>
      <c r="M333" s="78">
        <v>7.9600000000000004E-2</v>
      </c>
      <c r="N333" s="77">
        <v>325326.61</v>
      </c>
      <c r="O333" s="77">
        <v>92.359999999999687</v>
      </c>
      <c r="P333" s="77">
        <v>1156.5154077776001</v>
      </c>
      <c r="Q333" s="78">
        <v>8.3999999999999995E-3</v>
      </c>
      <c r="R333" s="78">
        <v>8.0000000000000004E-4</v>
      </c>
      <c r="W333" s="92"/>
    </row>
    <row r="334" spans="2:23">
      <c r="B334" s="88" t="s">
        <v>3677</v>
      </c>
      <c r="C334" t="s">
        <v>2602</v>
      </c>
      <c r="D334" s="91">
        <v>9645</v>
      </c>
      <c r="E334"/>
      <c r="F334" t="s">
        <v>2604</v>
      </c>
      <c r="G334" s="86">
        <v>45114</v>
      </c>
      <c r="H334" t="s">
        <v>1035</v>
      </c>
      <c r="I334" s="77">
        <v>2.57</v>
      </c>
      <c r="J334" t="s">
        <v>1040</v>
      </c>
      <c r="K334" t="s">
        <v>203</v>
      </c>
      <c r="L334" s="78">
        <v>7.5800000000000006E-2</v>
      </c>
      <c r="M334" s="78">
        <v>8.3199999999999996E-2</v>
      </c>
      <c r="N334" s="77">
        <v>256070.76</v>
      </c>
      <c r="O334" s="77">
        <v>100.63</v>
      </c>
      <c r="P334" s="77">
        <v>92.379716074998001</v>
      </c>
      <c r="Q334" s="78">
        <v>6.9999999999999999E-4</v>
      </c>
      <c r="R334" s="78">
        <v>1E-4</v>
      </c>
      <c r="W334" s="92"/>
    </row>
    <row r="335" spans="2:23">
      <c r="B335" s="88" t="s">
        <v>3677</v>
      </c>
      <c r="C335" t="s">
        <v>2602</v>
      </c>
      <c r="D335" s="91">
        <v>9722</v>
      </c>
      <c r="E335"/>
      <c r="F335" t="s">
        <v>2604</v>
      </c>
      <c r="G335" s="86">
        <v>45169</v>
      </c>
      <c r="H335" t="s">
        <v>1035</v>
      </c>
      <c r="I335" s="77">
        <v>2.59</v>
      </c>
      <c r="J335" t="s">
        <v>1040</v>
      </c>
      <c r="K335" t="s">
        <v>203</v>
      </c>
      <c r="L335" s="78">
        <v>7.7299999999999994E-2</v>
      </c>
      <c r="M335" s="78">
        <v>8.1500000000000003E-2</v>
      </c>
      <c r="N335" s="77">
        <v>108346.59</v>
      </c>
      <c r="O335" s="77">
        <v>100.41</v>
      </c>
      <c r="P335" s="77">
        <v>39.001505750311502</v>
      </c>
      <c r="Q335" s="78">
        <v>2.9999999999999997E-4</v>
      </c>
      <c r="R335" s="78">
        <v>0</v>
      </c>
      <c r="W335" s="92"/>
    </row>
    <row r="336" spans="2:23">
      <c r="B336" t="s">
        <v>3653</v>
      </c>
      <c r="C336" t="s">
        <v>2602</v>
      </c>
      <c r="D336" s="91">
        <v>8763</v>
      </c>
      <c r="E336"/>
      <c r="F336" t="s">
        <v>2604</v>
      </c>
      <c r="G336" s="86">
        <v>44529</v>
      </c>
      <c r="H336" t="s">
        <v>1035</v>
      </c>
      <c r="I336" s="77">
        <v>2.57</v>
      </c>
      <c r="J336" t="s">
        <v>1040</v>
      </c>
      <c r="K336" t="s">
        <v>203</v>
      </c>
      <c r="L336" s="78">
        <v>7.6300000000000007E-2</v>
      </c>
      <c r="M336" s="78">
        <v>8.0799999999999997E-2</v>
      </c>
      <c r="N336" s="77">
        <v>2475671.7799999998</v>
      </c>
      <c r="O336" s="77">
        <v>101.22</v>
      </c>
      <c r="P336" s="77">
        <v>898.35617879418601</v>
      </c>
      <c r="Q336" s="78">
        <v>6.4999999999999997E-3</v>
      </c>
      <c r="R336" s="78">
        <v>6.9999999999999999E-4</v>
      </c>
      <c r="W336" s="92"/>
    </row>
    <row r="337" spans="2:23">
      <c r="B337" t="s">
        <v>3653</v>
      </c>
      <c r="C337" t="s">
        <v>2602</v>
      </c>
      <c r="D337" s="91">
        <v>9327</v>
      </c>
      <c r="E337"/>
      <c r="F337" t="s">
        <v>2604</v>
      </c>
      <c r="G337" s="86">
        <v>44880</v>
      </c>
      <c r="H337" t="s">
        <v>1035</v>
      </c>
      <c r="I337" s="77">
        <v>2.59</v>
      </c>
      <c r="J337" t="s">
        <v>1040</v>
      </c>
      <c r="K337" t="s">
        <v>200</v>
      </c>
      <c r="L337" s="78">
        <v>6.9500000000000006E-2</v>
      </c>
      <c r="M337" s="78">
        <v>7.3200000000000001E-2</v>
      </c>
      <c r="N337" s="77">
        <v>67862.25</v>
      </c>
      <c r="O337" s="77">
        <v>102.26400001473573</v>
      </c>
      <c r="P337" s="77">
        <v>24.26176851196</v>
      </c>
      <c r="Q337" s="78">
        <v>2.0000000000000001E-4</v>
      </c>
      <c r="R337" s="78">
        <v>0</v>
      </c>
      <c r="W337" s="92"/>
    </row>
    <row r="338" spans="2:23">
      <c r="B338" t="s">
        <v>3653</v>
      </c>
      <c r="C338" t="s">
        <v>2602</v>
      </c>
      <c r="D338" s="91">
        <v>9474</v>
      </c>
      <c r="E338"/>
      <c r="F338" t="s">
        <v>2604</v>
      </c>
      <c r="G338" s="86">
        <v>44977</v>
      </c>
      <c r="H338" t="s">
        <v>1035</v>
      </c>
      <c r="I338" s="77">
        <v>2.59</v>
      </c>
      <c r="J338" t="s">
        <v>1040</v>
      </c>
      <c r="K338" t="s">
        <v>200</v>
      </c>
      <c r="L338" s="78">
        <v>6.9500000000000006E-2</v>
      </c>
      <c r="M338" s="78">
        <v>7.3200000000000001E-2</v>
      </c>
      <c r="N338" s="77">
        <v>26271.14</v>
      </c>
      <c r="O338" s="77">
        <v>100.53</v>
      </c>
      <c r="P338" s="77">
        <v>9.2330678138831992</v>
      </c>
      <c r="Q338" s="78">
        <v>1E-4</v>
      </c>
      <c r="R338" s="78">
        <v>0</v>
      </c>
      <c r="W338" s="92"/>
    </row>
    <row r="339" spans="2:23">
      <c r="B339" t="s">
        <v>3653</v>
      </c>
      <c r="C339" t="s">
        <v>2602</v>
      </c>
      <c r="D339" s="91">
        <v>9571</v>
      </c>
      <c r="E339"/>
      <c r="F339" t="s">
        <v>2604</v>
      </c>
      <c r="G339" s="86">
        <v>45069</v>
      </c>
      <c r="H339" t="s">
        <v>1035</v>
      </c>
      <c r="I339" s="77">
        <v>2.59</v>
      </c>
      <c r="J339" t="s">
        <v>1040</v>
      </c>
      <c r="K339" t="s">
        <v>200</v>
      </c>
      <c r="L339" s="78">
        <v>6.9500000000000006E-2</v>
      </c>
      <c r="M339" s="78">
        <v>7.3200000000000001E-2</v>
      </c>
      <c r="N339" s="77">
        <v>43105.63</v>
      </c>
      <c r="O339" s="77">
        <v>101.22</v>
      </c>
      <c r="P339" s="77">
        <v>15.253578932625601</v>
      </c>
      <c r="Q339" s="78">
        <v>1E-4</v>
      </c>
      <c r="R339" s="78">
        <v>0</v>
      </c>
      <c r="W339" s="92"/>
    </row>
    <row r="340" spans="2:23">
      <c r="B340" t="s">
        <v>3652</v>
      </c>
      <c r="C340" t="s">
        <v>2602</v>
      </c>
      <c r="D340" s="91">
        <v>93821</v>
      </c>
      <c r="E340"/>
      <c r="F340" t="s">
        <v>2604</v>
      </c>
      <c r="G340" s="86">
        <v>44341</v>
      </c>
      <c r="H340" t="s">
        <v>1035</v>
      </c>
      <c r="I340" s="77">
        <v>0.48</v>
      </c>
      <c r="J340" t="s">
        <v>1040</v>
      </c>
      <c r="K340" t="s">
        <v>106</v>
      </c>
      <c r="L340" s="78">
        <v>7.9399999999999998E-2</v>
      </c>
      <c r="M340" s="78">
        <v>8.9700000000000002E-2</v>
      </c>
      <c r="N340" s="77">
        <v>254441.09</v>
      </c>
      <c r="O340" s="77">
        <v>99.9</v>
      </c>
      <c r="P340" s="77">
        <v>978.36441165458996</v>
      </c>
      <c r="Q340" s="78">
        <v>7.1000000000000004E-3</v>
      </c>
      <c r="R340" s="78">
        <v>6.9999999999999999E-4</v>
      </c>
      <c r="W340" s="92"/>
    </row>
    <row r="341" spans="2:23">
      <c r="B341" t="s">
        <v>3652</v>
      </c>
      <c r="C341" t="s">
        <v>2602</v>
      </c>
      <c r="D341" s="91">
        <v>9410</v>
      </c>
      <c r="E341"/>
      <c r="F341" t="s">
        <v>2604</v>
      </c>
      <c r="G341" s="86">
        <v>44946</v>
      </c>
      <c r="H341" t="s">
        <v>1035</v>
      </c>
      <c r="I341" s="77">
        <v>0.48</v>
      </c>
      <c r="J341" t="s">
        <v>1040</v>
      </c>
      <c r="K341" t="s">
        <v>106</v>
      </c>
      <c r="L341" s="78">
        <v>7.9399999999999998E-2</v>
      </c>
      <c r="M341" s="78">
        <v>8.9700000000000002E-2</v>
      </c>
      <c r="N341" s="77">
        <v>709.65</v>
      </c>
      <c r="O341" s="77">
        <v>101.8977798914958</v>
      </c>
      <c r="P341" s="77">
        <v>2.7832796231549999</v>
      </c>
      <c r="Q341" s="78">
        <v>0</v>
      </c>
      <c r="R341" s="78">
        <v>0</v>
      </c>
      <c r="W341" s="92"/>
    </row>
    <row r="342" spans="2:23">
      <c r="B342" t="s">
        <v>3652</v>
      </c>
      <c r="C342" t="s">
        <v>2602</v>
      </c>
      <c r="D342" s="91">
        <v>9460</v>
      </c>
      <c r="E342"/>
      <c r="F342" t="s">
        <v>2604</v>
      </c>
      <c r="G342" s="86">
        <v>44978</v>
      </c>
      <c r="H342" t="s">
        <v>1035</v>
      </c>
      <c r="I342" s="77">
        <v>0.48</v>
      </c>
      <c r="J342" t="s">
        <v>1040</v>
      </c>
      <c r="K342" t="s">
        <v>106</v>
      </c>
      <c r="L342" s="78">
        <v>7.9399999999999998E-2</v>
      </c>
      <c r="M342" s="78">
        <v>8.9700000000000002E-2</v>
      </c>
      <c r="N342" s="77">
        <v>969.14</v>
      </c>
      <c r="O342" s="77">
        <v>100.03</v>
      </c>
      <c r="P342" s="77">
        <v>3.7313389259580001</v>
      </c>
      <c r="Q342" s="78">
        <v>0</v>
      </c>
      <c r="R342" s="78">
        <v>0</v>
      </c>
      <c r="W342" s="92"/>
    </row>
    <row r="343" spans="2:23">
      <c r="B343" t="s">
        <v>3652</v>
      </c>
      <c r="C343" t="s">
        <v>2602</v>
      </c>
      <c r="D343" s="91">
        <v>9511</v>
      </c>
      <c r="E343"/>
      <c r="F343" t="s">
        <v>2604</v>
      </c>
      <c r="G343" s="86">
        <v>45005</v>
      </c>
      <c r="H343" t="s">
        <v>1035</v>
      </c>
      <c r="I343" s="77">
        <v>0.48</v>
      </c>
      <c r="J343" t="s">
        <v>1040</v>
      </c>
      <c r="K343" t="s">
        <v>106</v>
      </c>
      <c r="L343" s="78">
        <v>7.9299999999999995E-2</v>
      </c>
      <c r="M343" s="78">
        <v>8.9599999999999999E-2</v>
      </c>
      <c r="N343" s="77">
        <v>503.24</v>
      </c>
      <c r="O343" s="77">
        <v>100.03</v>
      </c>
      <c r="P343" s="77">
        <v>1.9375518512280001</v>
      </c>
      <c r="Q343" s="78">
        <v>0</v>
      </c>
      <c r="R343" s="78">
        <v>0</v>
      </c>
      <c r="W343" s="92"/>
    </row>
    <row r="344" spans="2:23">
      <c r="B344" t="s">
        <v>3652</v>
      </c>
      <c r="C344" t="s">
        <v>2602</v>
      </c>
      <c r="D344" s="91">
        <v>9540</v>
      </c>
      <c r="E344"/>
      <c r="F344" t="s">
        <v>2604</v>
      </c>
      <c r="G344" s="86">
        <v>45036</v>
      </c>
      <c r="H344" t="s">
        <v>1035</v>
      </c>
      <c r="I344" s="77">
        <v>0.48</v>
      </c>
      <c r="J344" t="s">
        <v>1040</v>
      </c>
      <c r="K344" t="s">
        <v>106</v>
      </c>
      <c r="L344" s="78">
        <v>7.9399999999999998E-2</v>
      </c>
      <c r="M344" s="78">
        <v>8.9700000000000002E-2</v>
      </c>
      <c r="N344" s="77">
        <v>1838.77</v>
      </c>
      <c r="O344" s="77">
        <v>100.03</v>
      </c>
      <c r="P344" s="77">
        <v>7.0795489577190001</v>
      </c>
      <c r="Q344" s="78">
        <v>1E-4</v>
      </c>
      <c r="R344" s="78">
        <v>0</v>
      </c>
      <c r="W344" s="92"/>
    </row>
    <row r="345" spans="2:23">
      <c r="B345" t="s">
        <v>3652</v>
      </c>
      <c r="C345" t="s">
        <v>2602</v>
      </c>
      <c r="D345" s="91">
        <v>9562</v>
      </c>
      <c r="E345"/>
      <c r="F345" t="s">
        <v>2604</v>
      </c>
      <c r="G345" s="86">
        <v>45068</v>
      </c>
      <c r="H345" t="s">
        <v>1035</v>
      </c>
      <c r="I345" s="77">
        <v>0.48</v>
      </c>
      <c r="J345" t="s">
        <v>1040</v>
      </c>
      <c r="K345" t="s">
        <v>106</v>
      </c>
      <c r="L345" s="78">
        <v>7.9399999999999998E-2</v>
      </c>
      <c r="M345" s="78">
        <v>8.9700000000000002E-2</v>
      </c>
      <c r="N345" s="77">
        <v>993.7</v>
      </c>
      <c r="O345" s="77">
        <v>100.03</v>
      </c>
      <c r="P345" s="77">
        <v>3.8258987253900001</v>
      </c>
      <c r="Q345" s="78">
        <v>0</v>
      </c>
      <c r="R345" s="78">
        <v>0</v>
      </c>
      <c r="W345" s="92"/>
    </row>
    <row r="346" spans="2:23">
      <c r="B346" t="s">
        <v>3652</v>
      </c>
      <c r="C346" t="s">
        <v>2602</v>
      </c>
      <c r="D346" s="91">
        <v>9603</v>
      </c>
      <c r="E346"/>
      <c r="F346" t="s">
        <v>2604</v>
      </c>
      <c r="G346" s="86">
        <v>45097</v>
      </c>
      <c r="H346" t="s">
        <v>1035</v>
      </c>
      <c r="I346" s="77">
        <v>0.48</v>
      </c>
      <c r="J346" t="s">
        <v>1040</v>
      </c>
      <c r="K346" t="s">
        <v>106</v>
      </c>
      <c r="L346" s="78">
        <v>7.9399999999999998E-2</v>
      </c>
      <c r="M346" s="78">
        <v>8.9700000000000002E-2</v>
      </c>
      <c r="N346" s="77">
        <v>776</v>
      </c>
      <c r="O346" s="77">
        <v>100.53</v>
      </c>
      <c r="P346" s="77">
        <v>3.0026541671999998</v>
      </c>
      <c r="Q346" s="78">
        <v>0</v>
      </c>
      <c r="R346" s="78">
        <v>0</v>
      </c>
      <c r="W346" s="92"/>
    </row>
    <row r="347" spans="2:23">
      <c r="B347" t="s">
        <v>3652</v>
      </c>
      <c r="C347" t="s">
        <v>2602</v>
      </c>
      <c r="D347" s="91">
        <v>9659</v>
      </c>
      <c r="E347"/>
      <c r="F347" t="s">
        <v>2604</v>
      </c>
      <c r="G347" s="86">
        <v>45159</v>
      </c>
      <c r="H347" t="s">
        <v>1035</v>
      </c>
      <c r="I347" s="77">
        <v>0.48</v>
      </c>
      <c r="J347" t="s">
        <v>1040</v>
      </c>
      <c r="K347" t="s">
        <v>106</v>
      </c>
      <c r="L347" s="78">
        <v>7.9399999999999998E-2</v>
      </c>
      <c r="M347" s="78">
        <v>8.9700000000000002E-2</v>
      </c>
      <c r="N347" s="77">
        <v>1904.39</v>
      </c>
      <c r="O347" s="77">
        <v>100.02</v>
      </c>
      <c r="P347" s="77">
        <v>7.3314631094219997</v>
      </c>
      <c r="Q347" s="78">
        <v>1E-4</v>
      </c>
      <c r="R347" s="78">
        <v>0</v>
      </c>
      <c r="W347" s="92"/>
    </row>
    <row r="348" spans="2:23">
      <c r="B348" t="s">
        <v>3652</v>
      </c>
      <c r="C348" t="s">
        <v>2602</v>
      </c>
      <c r="D348" s="91">
        <v>9749</v>
      </c>
      <c r="E348"/>
      <c r="F348" t="s">
        <v>2604</v>
      </c>
      <c r="G348" s="86">
        <v>45189</v>
      </c>
      <c r="H348" t="s">
        <v>1035</v>
      </c>
      <c r="I348" s="77">
        <v>0.48</v>
      </c>
      <c r="J348" t="s">
        <v>1040</v>
      </c>
      <c r="K348" t="s">
        <v>106</v>
      </c>
      <c r="L348" s="78">
        <v>7.9399999999999998E-2</v>
      </c>
      <c r="M348" s="78">
        <v>8.9700000000000002E-2</v>
      </c>
      <c r="N348" s="77">
        <v>960.85</v>
      </c>
      <c r="O348" s="77">
        <v>99.9</v>
      </c>
      <c r="P348" s="77">
        <v>3.6946133383499999</v>
      </c>
      <c r="Q348" s="78">
        <v>0</v>
      </c>
      <c r="R348" s="78">
        <v>0</v>
      </c>
      <c r="W348" s="92"/>
    </row>
    <row r="349" spans="2:23">
      <c r="B349" t="s">
        <v>3654</v>
      </c>
      <c r="C349" t="s">
        <v>2602</v>
      </c>
      <c r="D349" s="91">
        <v>9459</v>
      </c>
      <c r="E349"/>
      <c r="F349" t="s">
        <v>934</v>
      </c>
      <c r="G349" s="86">
        <v>44195</v>
      </c>
      <c r="H349" t="s">
        <v>1035</v>
      </c>
      <c r="I349" s="77">
        <v>2.79</v>
      </c>
      <c r="J349" t="s">
        <v>1040</v>
      </c>
      <c r="K349" t="s">
        <v>113</v>
      </c>
      <c r="L349" s="78">
        <v>7.5300000000000006E-2</v>
      </c>
      <c r="M349" s="78">
        <v>7.5499999999999998E-2</v>
      </c>
      <c r="N349" s="77">
        <v>104188.75</v>
      </c>
      <c r="O349" s="77">
        <v>100.6</v>
      </c>
      <c r="P349" s="77">
        <v>492.65669191475001</v>
      </c>
      <c r="Q349" s="78">
        <v>3.5999999999999999E-3</v>
      </c>
      <c r="R349" s="78">
        <v>4.0000000000000002E-4</v>
      </c>
      <c r="W349" s="92"/>
    </row>
    <row r="350" spans="2:23">
      <c r="B350" t="s">
        <v>3654</v>
      </c>
      <c r="C350" t="s">
        <v>2602</v>
      </c>
      <c r="D350" s="91">
        <v>9448</v>
      </c>
      <c r="E350"/>
      <c r="F350" t="s">
        <v>934</v>
      </c>
      <c r="G350" s="86">
        <v>43788</v>
      </c>
      <c r="H350" t="s">
        <v>1035</v>
      </c>
      <c r="I350" s="77">
        <v>2.85</v>
      </c>
      <c r="J350" t="s">
        <v>1040</v>
      </c>
      <c r="K350" t="s">
        <v>110</v>
      </c>
      <c r="L350" s="78">
        <v>5.8200000000000002E-2</v>
      </c>
      <c r="M350" s="78">
        <v>5.8900000000000001E-2</v>
      </c>
      <c r="N350" s="77">
        <v>394131.44</v>
      </c>
      <c r="O350" s="77">
        <v>101.80999999999982</v>
      </c>
      <c r="P350" s="77">
        <v>1628.13362635218</v>
      </c>
      <c r="Q350" s="78">
        <v>1.18E-2</v>
      </c>
      <c r="R350" s="78">
        <v>1.1999999999999999E-3</v>
      </c>
      <c r="W350" s="92"/>
    </row>
    <row r="351" spans="2:23">
      <c r="B351" t="s">
        <v>3654</v>
      </c>
      <c r="C351" t="s">
        <v>2602</v>
      </c>
      <c r="D351" s="91">
        <v>9617</v>
      </c>
      <c r="E351"/>
      <c r="F351" t="s">
        <v>934</v>
      </c>
      <c r="G351" s="86">
        <v>45099</v>
      </c>
      <c r="H351" t="s">
        <v>1035</v>
      </c>
      <c r="I351" s="77">
        <v>2.85</v>
      </c>
      <c r="J351" t="s">
        <v>1040</v>
      </c>
      <c r="K351" t="s">
        <v>110</v>
      </c>
      <c r="L351" s="78">
        <v>5.8200000000000002E-2</v>
      </c>
      <c r="M351" s="78">
        <v>5.9299999999999999E-2</v>
      </c>
      <c r="N351" s="77">
        <v>6792.73</v>
      </c>
      <c r="O351" s="77">
        <v>100</v>
      </c>
      <c r="P351" s="77">
        <v>27.561501974999999</v>
      </c>
      <c r="Q351" s="78">
        <v>2.0000000000000001E-4</v>
      </c>
      <c r="R351" s="78">
        <v>0</v>
      </c>
      <c r="W351" s="92"/>
    </row>
    <row r="352" spans="2:23">
      <c r="B352" t="s">
        <v>3655</v>
      </c>
      <c r="C352" t="s">
        <v>2602</v>
      </c>
      <c r="D352" s="91">
        <v>9047</v>
      </c>
      <c r="E352"/>
      <c r="F352" t="s">
        <v>934</v>
      </c>
      <c r="G352" s="86">
        <v>44677</v>
      </c>
      <c r="H352" t="s">
        <v>1035</v>
      </c>
      <c r="I352" s="77">
        <v>2.74</v>
      </c>
      <c r="J352" t="s">
        <v>1040</v>
      </c>
      <c r="K352" t="s">
        <v>203</v>
      </c>
      <c r="L352" s="78">
        <v>0.1149</v>
      </c>
      <c r="M352" s="78">
        <v>0.1217</v>
      </c>
      <c r="N352" s="77">
        <v>754876.47</v>
      </c>
      <c r="O352" s="77">
        <v>102.82</v>
      </c>
      <c r="P352" s="77">
        <v>278.25478914375901</v>
      </c>
      <c r="Q352" s="78">
        <v>2E-3</v>
      </c>
      <c r="R352" s="78">
        <v>2.0000000000000001E-4</v>
      </c>
      <c r="W352" s="92"/>
    </row>
    <row r="353" spans="2:23">
      <c r="B353" t="s">
        <v>3655</v>
      </c>
      <c r="C353" t="s">
        <v>2602</v>
      </c>
      <c r="D353" s="91">
        <v>9048</v>
      </c>
      <c r="E353"/>
      <c r="F353" t="s">
        <v>934</v>
      </c>
      <c r="G353" s="86">
        <v>44677</v>
      </c>
      <c r="H353" t="s">
        <v>1035</v>
      </c>
      <c r="I353" s="77">
        <v>2.93</v>
      </c>
      <c r="J353" t="s">
        <v>1040</v>
      </c>
      <c r="K353" t="s">
        <v>203</v>
      </c>
      <c r="L353" s="78">
        <v>7.5700000000000003E-2</v>
      </c>
      <c r="M353" s="78">
        <v>7.8899999999999998E-2</v>
      </c>
      <c r="N353" s="77">
        <v>2423404.2000000002</v>
      </c>
      <c r="O353" s="77">
        <v>101.86</v>
      </c>
      <c r="P353" s="77">
        <v>884.94990724601996</v>
      </c>
      <c r="Q353" s="78">
        <v>6.4000000000000003E-3</v>
      </c>
      <c r="R353" s="78">
        <v>5.9999999999999995E-4</v>
      </c>
      <c r="W353" s="92"/>
    </row>
    <row r="354" spans="2:23">
      <c r="B354" t="s">
        <v>3655</v>
      </c>
      <c r="C354" t="s">
        <v>2602</v>
      </c>
      <c r="D354" s="91">
        <v>9074</v>
      </c>
      <c r="E354"/>
      <c r="F354" t="s">
        <v>934</v>
      </c>
      <c r="G354" s="86">
        <v>44684</v>
      </c>
      <c r="H354" t="s">
        <v>1035</v>
      </c>
      <c r="I354" s="77">
        <v>2.92</v>
      </c>
      <c r="J354" t="s">
        <v>1040</v>
      </c>
      <c r="K354" t="s">
        <v>203</v>
      </c>
      <c r="L354" s="78">
        <v>7.7700000000000005E-2</v>
      </c>
      <c r="M354" s="78">
        <v>8.8700000000000001E-2</v>
      </c>
      <c r="N354" s="77">
        <v>122592.59</v>
      </c>
      <c r="O354" s="77">
        <v>101.96</v>
      </c>
      <c r="P354" s="77">
        <v>44.810852607893999</v>
      </c>
      <c r="Q354" s="78">
        <v>2.9999999999999997E-4</v>
      </c>
      <c r="R354" s="78">
        <v>0</v>
      </c>
      <c r="W354" s="92"/>
    </row>
    <row r="355" spans="2:23">
      <c r="B355" t="s">
        <v>3655</v>
      </c>
      <c r="C355" t="s">
        <v>2602</v>
      </c>
      <c r="D355" s="91">
        <v>9220</v>
      </c>
      <c r="E355"/>
      <c r="F355" t="s">
        <v>934</v>
      </c>
      <c r="G355" s="86">
        <v>44811</v>
      </c>
      <c r="H355" t="s">
        <v>1035</v>
      </c>
      <c r="I355" s="77">
        <v>2.95</v>
      </c>
      <c r="J355" t="s">
        <v>1040</v>
      </c>
      <c r="K355" t="s">
        <v>203</v>
      </c>
      <c r="L355" s="78">
        <v>7.9600000000000004E-2</v>
      </c>
      <c r="M355" s="78">
        <v>7.9899999999999999E-2</v>
      </c>
      <c r="N355" s="77">
        <v>181412.87</v>
      </c>
      <c r="O355" s="77">
        <v>101.42</v>
      </c>
      <c r="P355" s="77">
        <v>65.960032392309003</v>
      </c>
      <c r="Q355" s="78">
        <v>5.0000000000000001E-4</v>
      </c>
      <c r="R355" s="78">
        <v>0</v>
      </c>
      <c r="W355" s="92"/>
    </row>
    <row r="356" spans="2:23">
      <c r="B356" t="s">
        <v>3655</v>
      </c>
      <c r="C356" t="s">
        <v>2602</v>
      </c>
      <c r="D356" s="91">
        <v>9599</v>
      </c>
      <c r="E356"/>
      <c r="F356" t="s">
        <v>934</v>
      </c>
      <c r="G356" s="86">
        <v>45089</v>
      </c>
      <c r="H356" t="s">
        <v>1035</v>
      </c>
      <c r="I356" s="77">
        <v>2.95</v>
      </c>
      <c r="J356" t="s">
        <v>1040</v>
      </c>
      <c r="K356" t="s">
        <v>203</v>
      </c>
      <c r="L356" s="78">
        <v>0.08</v>
      </c>
      <c r="M356" s="78">
        <v>8.3099999999999993E-2</v>
      </c>
      <c r="N356" s="77">
        <v>172864.48</v>
      </c>
      <c r="O356" s="77">
        <v>100.45</v>
      </c>
      <c r="P356" s="77">
        <v>62.250789702360002</v>
      </c>
      <c r="Q356" s="78">
        <v>5.0000000000000001E-4</v>
      </c>
      <c r="R356" s="78">
        <v>0</v>
      </c>
      <c r="W356" s="92"/>
    </row>
    <row r="357" spans="2:23">
      <c r="B357" t="s">
        <v>3655</v>
      </c>
      <c r="C357" t="s">
        <v>2602</v>
      </c>
      <c r="D357" s="91">
        <v>9748</v>
      </c>
      <c r="E357"/>
      <c r="F357" t="s">
        <v>934</v>
      </c>
      <c r="G357" s="86">
        <v>45180</v>
      </c>
      <c r="H357" t="s">
        <v>1035</v>
      </c>
      <c r="I357" s="77">
        <v>2.95</v>
      </c>
      <c r="J357" t="s">
        <v>1040</v>
      </c>
      <c r="K357" t="s">
        <v>203</v>
      </c>
      <c r="L357" s="78">
        <v>0.08</v>
      </c>
      <c r="M357" s="78">
        <v>8.3699999999999997E-2</v>
      </c>
      <c r="N357" s="77">
        <v>250316.45</v>
      </c>
      <c r="O357" s="77">
        <v>100.3</v>
      </c>
      <c r="P357" s="77">
        <v>90.007662666974994</v>
      </c>
      <c r="Q357" s="78">
        <v>6.9999999999999999E-4</v>
      </c>
      <c r="R357" s="78">
        <v>1E-4</v>
      </c>
      <c r="W357" s="92"/>
    </row>
    <row r="358" spans="2:23">
      <c r="B358" t="s">
        <v>3656</v>
      </c>
      <c r="C358" t="s">
        <v>2602</v>
      </c>
      <c r="D358" s="91">
        <v>7088</v>
      </c>
      <c r="E358"/>
      <c r="F358" t="s">
        <v>907</v>
      </c>
      <c r="G358" s="86">
        <v>43684</v>
      </c>
      <c r="H358" t="s">
        <v>212</v>
      </c>
      <c r="I358" s="77">
        <v>7.21</v>
      </c>
      <c r="J358" t="s">
        <v>921</v>
      </c>
      <c r="K358" t="s">
        <v>106</v>
      </c>
      <c r="L358" s="78">
        <v>4.36E-2</v>
      </c>
      <c r="M358" s="78">
        <v>3.7900000000000003E-2</v>
      </c>
      <c r="N358" s="77">
        <v>239854.76</v>
      </c>
      <c r="O358" s="77">
        <v>105.35</v>
      </c>
      <c r="P358" s="77">
        <v>972.59222320133495</v>
      </c>
      <c r="Q358" s="78">
        <v>7.0000000000000001E-3</v>
      </c>
      <c r="R358" s="78">
        <v>6.9999999999999999E-4</v>
      </c>
      <c r="W358" s="92"/>
    </row>
    <row r="359" spans="2:23">
      <c r="B359" t="s">
        <v>3657</v>
      </c>
      <c r="C359" t="s">
        <v>2602</v>
      </c>
      <c r="D359" s="91">
        <v>7310</v>
      </c>
      <c r="E359"/>
      <c r="F359" t="s">
        <v>1032</v>
      </c>
      <c r="G359" s="86">
        <v>43811</v>
      </c>
      <c r="H359" t="s">
        <v>307</v>
      </c>
      <c r="I359" s="77">
        <v>7.07</v>
      </c>
      <c r="J359" t="s">
        <v>921</v>
      </c>
      <c r="K359" t="s">
        <v>106</v>
      </c>
      <c r="L359" s="78">
        <v>4.48E-2</v>
      </c>
      <c r="M359" s="78">
        <v>7.0499999999999993E-2</v>
      </c>
      <c r="N359" s="77">
        <v>71785.070000000007</v>
      </c>
      <c r="O359" s="77">
        <v>87</v>
      </c>
      <c r="P359" s="77">
        <v>240.3816389541</v>
      </c>
      <c r="Q359" s="78">
        <v>1.6999999999999999E-3</v>
      </c>
      <c r="R359" s="78">
        <v>2.0000000000000001E-4</v>
      </c>
      <c r="W359" s="92"/>
    </row>
    <row r="360" spans="2:23">
      <c r="B360" t="s">
        <v>3658</v>
      </c>
      <c r="C360" t="s">
        <v>2602</v>
      </c>
      <c r="D360" s="91">
        <v>404555</v>
      </c>
      <c r="E360"/>
      <c r="F360" t="s">
        <v>914</v>
      </c>
      <c r="G360" s="86">
        <v>42354</v>
      </c>
      <c r="H360" t="s">
        <v>2612</v>
      </c>
      <c r="I360" s="77">
        <v>2.2400000000000002</v>
      </c>
      <c r="J360" t="s">
        <v>921</v>
      </c>
      <c r="K360" t="s">
        <v>106</v>
      </c>
      <c r="L360" s="78">
        <v>5.0200000000000002E-2</v>
      </c>
      <c r="M360" s="78">
        <v>7.3999999999999996E-2</v>
      </c>
      <c r="N360" s="77">
        <v>22856.22</v>
      </c>
      <c r="O360" s="77">
        <v>96.51</v>
      </c>
      <c r="P360" s="77">
        <v>84.903312461778</v>
      </c>
      <c r="Q360" s="78">
        <v>5.9999999999999995E-4</v>
      </c>
      <c r="R360" s="78">
        <v>1E-4</v>
      </c>
      <c r="W360" s="92"/>
    </row>
    <row r="361" spans="2:23">
      <c r="B361" t="s">
        <v>3651</v>
      </c>
      <c r="C361" t="s">
        <v>2602</v>
      </c>
      <c r="D361" s="91">
        <v>6932</v>
      </c>
      <c r="E361"/>
      <c r="F361" t="s">
        <v>3683</v>
      </c>
      <c r="G361" s="86">
        <v>43098</v>
      </c>
      <c r="H361" t="s">
        <v>211</v>
      </c>
      <c r="I361" s="77">
        <v>1.49</v>
      </c>
      <c r="J361" t="s">
        <v>921</v>
      </c>
      <c r="K361" t="s">
        <v>106</v>
      </c>
      <c r="L361" s="78">
        <v>8.1699999999999995E-2</v>
      </c>
      <c r="M361" s="78">
        <v>7.0699999999999999E-2</v>
      </c>
      <c r="N361" s="77">
        <v>185324.23</v>
      </c>
      <c r="O361" s="77">
        <v>103.71</v>
      </c>
      <c r="P361" s="77">
        <v>739.77687213311697</v>
      </c>
      <c r="Q361" s="78">
        <v>5.4000000000000003E-3</v>
      </c>
      <c r="R361" s="78">
        <v>5.0000000000000001E-4</v>
      </c>
      <c r="W361" s="92"/>
    </row>
    <row r="362" spans="2:23">
      <c r="B362" t="s">
        <v>3651</v>
      </c>
      <c r="C362" t="s">
        <v>2602</v>
      </c>
      <c r="D362" s="91">
        <v>7291</v>
      </c>
      <c r="E362"/>
      <c r="F362" t="s">
        <v>3683</v>
      </c>
      <c r="G362" s="86">
        <v>43798</v>
      </c>
      <c r="H362" t="s">
        <v>211</v>
      </c>
      <c r="I362" s="77">
        <v>1.49</v>
      </c>
      <c r="J362" t="s">
        <v>921</v>
      </c>
      <c r="K362" t="s">
        <v>106</v>
      </c>
      <c r="L362" s="78">
        <v>8.1699999999999995E-2</v>
      </c>
      <c r="M362" s="78">
        <v>7.9399999999999998E-2</v>
      </c>
      <c r="N362" s="77">
        <v>10901.43</v>
      </c>
      <c r="O362" s="77">
        <v>103.6</v>
      </c>
      <c r="P362" s="77">
        <v>43.470149816519999</v>
      </c>
      <c r="Q362" s="78">
        <v>2.9999999999999997E-4</v>
      </c>
      <c r="R362" s="78">
        <v>0</v>
      </c>
      <c r="W362" s="92"/>
    </row>
    <row r="363" spans="2:23">
      <c r="B363" t="s">
        <v>3665</v>
      </c>
      <c r="C363" t="s">
        <v>2602</v>
      </c>
      <c r="D363" s="91">
        <v>6872</v>
      </c>
      <c r="E363"/>
      <c r="F363" t="s">
        <v>3683</v>
      </c>
      <c r="G363" s="86">
        <v>43570</v>
      </c>
      <c r="H363" t="s">
        <v>211</v>
      </c>
      <c r="I363" s="77">
        <v>2.42</v>
      </c>
      <c r="J363" t="s">
        <v>921</v>
      </c>
      <c r="K363" t="s">
        <v>106</v>
      </c>
      <c r="L363" s="78">
        <v>7.6700000000000004E-2</v>
      </c>
      <c r="M363" s="78">
        <v>7.4899999999999994E-2</v>
      </c>
      <c r="N363" s="77">
        <v>111480.37</v>
      </c>
      <c r="O363" s="77">
        <v>102.3</v>
      </c>
      <c r="P363" s="77">
        <v>438.95696684499001</v>
      </c>
      <c r="Q363" s="78">
        <v>3.2000000000000002E-3</v>
      </c>
      <c r="R363" s="78">
        <v>2.9999999999999997E-4</v>
      </c>
      <c r="W363" s="92"/>
    </row>
    <row r="364" spans="2:23">
      <c r="B364" t="s">
        <v>3665</v>
      </c>
      <c r="C364" t="s">
        <v>2602</v>
      </c>
      <c r="D364" s="91">
        <v>6812</v>
      </c>
      <c r="E364"/>
      <c r="F364" t="s">
        <v>3683</v>
      </c>
      <c r="G364" s="86">
        <v>43536</v>
      </c>
      <c r="H364" t="s">
        <v>211</v>
      </c>
      <c r="I364" s="77">
        <v>2.42</v>
      </c>
      <c r="J364" t="s">
        <v>921</v>
      </c>
      <c r="K364" t="s">
        <v>106</v>
      </c>
      <c r="L364" s="78">
        <v>7.6700000000000004E-2</v>
      </c>
      <c r="M364" s="78">
        <v>7.4899999999999994E-2</v>
      </c>
      <c r="N364" s="77">
        <v>138164.04</v>
      </c>
      <c r="O364" s="77">
        <v>102.29</v>
      </c>
      <c r="P364" s="77">
        <v>543.97145859008401</v>
      </c>
      <c r="Q364" s="78">
        <v>3.8999999999999998E-3</v>
      </c>
      <c r="R364" s="78">
        <v>4.0000000000000002E-4</v>
      </c>
      <c r="W364" s="92"/>
    </row>
    <row r="365" spans="2:23">
      <c r="B365" t="s">
        <v>3665</v>
      </c>
      <c r="C365" t="s">
        <v>2602</v>
      </c>
      <c r="D365" s="91">
        <v>7258</v>
      </c>
      <c r="E365"/>
      <c r="F365" t="s">
        <v>3683</v>
      </c>
      <c r="G365" s="86">
        <v>43774</v>
      </c>
      <c r="H365" t="s">
        <v>211</v>
      </c>
      <c r="I365" s="77">
        <v>2.42</v>
      </c>
      <c r="J365" t="s">
        <v>921</v>
      </c>
      <c r="K365" t="s">
        <v>106</v>
      </c>
      <c r="L365" s="78">
        <v>7.6700000000000004E-2</v>
      </c>
      <c r="M365" s="78">
        <v>7.3099999999999998E-2</v>
      </c>
      <c r="N365" s="77">
        <v>101810.49</v>
      </c>
      <c r="O365" s="77">
        <v>102.3</v>
      </c>
      <c r="P365" s="77">
        <v>400.88155325822999</v>
      </c>
      <c r="Q365" s="78">
        <v>2.8999999999999998E-3</v>
      </c>
      <c r="R365" s="78">
        <v>2.9999999999999997E-4</v>
      </c>
      <c r="W365" s="92"/>
    </row>
    <row r="366" spans="2:23">
      <c r="B366" t="s">
        <v>3668</v>
      </c>
      <c r="C366" t="s">
        <v>2602</v>
      </c>
      <c r="D366" s="91">
        <v>6861</v>
      </c>
      <c r="E366"/>
      <c r="F366" t="s">
        <v>3683</v>
      </c>
      <c r="G366" s="86">
        <v>43563</v>
      </c>
      <c r="H366" t="s">
        <v>211</v>
      </c>
      <c r="I366" s="77">
        <v>0.52</v>
      </c>
      <c r="J366" t="s">
        <v>961</v>
      </c>
      <c r="K366" t="s">
        <v>106</v>
      </c>
      <c r="L366" s="78">
        <v>8.0299999999999996E-2</v>
      </c>
      <c r="M366" s="78">
        <v>8.9899999999999994E-2</v>
      </c>
      <c r="N366" s="77">
        <v>754507.32</v>
      </c>
      <c r="O366" s="77">
        <v>100.33999999999993</v>
      </c>
      <c r="P366" s="77">
        <v>2913.9726101739102</v>
      </c>
      <c r="Q366" s="78">
        <v>2.1100000000000001E-2</v>
      </c>
      <c r="R366" s="78">
        <v>2.0999999999999999E-3</v>
      </c>
      <c r="W366" s="92"/>
    </row>
    <row r="367" spans="2:23">
      <c r="B367" t="s">
        <v>3651</v>
      </c>
      <c r="C367" t="s">
        <v>2602</v>
      </c>
      <c r="D367" s="91">
        <v>9335</v>
      </c>
      <c r="E367"/>
      <c r="F367" t="s">
        <v>3683</v>
      </c>
      <c r="G367" s="86">
        <v>44064</v>
      </c>
      <c r="H367" t="s">
        <v>211</v>
      </c>
      <c r="I367" s="77">
        <v>2.4300000000000002</v>
      </c>
      <c r="J367" t="s">
        <v>921</v>
      </c>
      <c r="K367" t="s">
        <v>106</v>
      </c>
      <c r="L367" s="78">
        <v>8.9200000000000002E-2</v>
      </c>
      <c r="M367" s="78">
        <v>0.1023</v>
      </c>
      <c r="N367" s="77">
        <v>643734.56999999995</v>
      </c>
      <c r="O367" s="77">
        <v>98.9</v>
      </c>
      <c r="P367" s="77">
        <v>2450.47928197077</v>
      </c>
      <c r="Q367" s="78">
        <v>1.78E-2</v>
      </c>
      <c r="R367" s="78">
        <v>1.8E-3</v>
      </c>
      <c r="W367" s="92"/>
    </row>
    <row r="368" spans="2:23">
      <c r="B368" t="s">
        <v>3651</v>
      </c>
      <c r="C368" t="s">
        <v>2602</v>
      </c>
      <c r="D368" s="91">
        <v>464740</v>
      </c>
      <c r="E368"/>
      <c r="F368" t="s">
        <v>3683</v>
      </c>
      <c r="G368" s="86">
        <v>42817</v>
      </c>
      <c r="H368" t="s">
        <v>211</v>
      </c>
      <c r="I368" s="77">
        <v>1.59</v>
      </c>
      <c r="J368" t="s">
        <v>921</v>
      </c>
      <c r="K368" t="s">
        <v>106</v>
      </c>
      <c r="L368" s="78">
        <v>5.7799999999999997E-2</v>
      </c>
      <c r="M368" s="78">
        <v>8.6400000000000005E-2</v>
      </c>
      <c r="N368" s="77">
        <v>68385.990000000005</v>
      </c>
      <c r="O368" s="77">
        <v>97.41</v>
      </c>
      <c r="P368" s="77">
        <v>256.40033771429103</v>
      </c>
      <c r="Q368" s="78">
        <v>1.9E-3</v>
      </c>
      <c r="R368" s="78">
        <v>2.0000000000000001E-4</v>
      </c>
      <c r="W368" s="92"/>
    </row>
    <row r="369" spans="2:23">
      <c r="B369" t="s">
        <v>3661</v>
      </c>
      <c r="C369" t="s">
        <v>2602</v>
      </c>
      <c r="D369" s="91">
        <v>491862</v>
      </c>
      <c r="E369"/>
      <c r="F369" t="s">
        <v>3683</v>
      </c>
      <c r="G369" s="86">
        <v>43083</v>
      </c>
      <c r="H369" t="s">
        <v>211</v>
      </c>
      <c r="I369" s="77">
        <v>0.53</v>
      </c>
      <c r="J369" t="s">
        <v>921</v>
      </c>
      <c r="K369" t="s">
        <v>116</v>
      </c>
      <c r="L369" s="78">
        <v>7.0499999999999993E-2</v>
      </c>
      <c r="M369" s="78">
        <v>7.8E-2</v>
      </c>
      <c r="N369" s="77">
        <v>18483.61</v>
      </c>
      <c r="O369" s="77">
        <v>101.57</v>
      </c>
      <c r="P369" s="77">
        <v>53.608593544173502</v>
      </c>
      <c r="Q369" s="78">
        <v>4.0000000000000002E-4</v>
      </c>
      <c r="R369" s="78">
        <v>0</v>
      </c>
      <c r="W369" s="92"/>
    </row>
    <row r="370" spans="2:23">
      <c r="B370" t="s">
        <v>3661</v>
      </c>
      <c r="C370" t="s">
        <v>2602</v>
      </c>
      <c r="D370" s="91">
        <v>491863</v>
      </c>
      <c r="E370"/>
      <c r="F370" t="s">
        <v>3683</v>
      </c>
      <c r="G370" s="86">
        <v>43083</v>
      </c>
      <c r="H370" t="s">
        <v>211</v>
      </c>
      <c r="I370" s="77">
        <v>5.04</v>
      </c>
      <c r="J370" t="s">
        <v>921</v>
      </c>
      <c r="K370" t="s">
        <v>116</v>
      </c>
      <c r="L370" s="78">
        <v>7.1999999999999995E-2</v>
      </c>
      <c r="M370" s="78">
        <v>7.4700000000000003E-2</v>
      </c>
      <c r="N370" s="77">
        <v>40070.239999999998</v>
      </c>
      <c r="O370" s="77">
        <v>101.98</v>
      </c>
      <c r="P370" s="77">
        <v>116.686097612336</v>
      </c>
      <c r="Q370" s="78">
        <v>8.0000000000000004E-4</v>
      </c>
      <c r="R370" s="78">
        <v>1E-4</v>
      </c>
      <c r="W370" s="92"/>
    </row>
    <row r="371" spans="2:23">
      <c r="B371" t="s">
        <v>3661</v>
      </c>
      <c r="C371" t="s">
        <v>2602</v>
      </c>
      <c r="D371" s="91">
        <v>491864</v>
      </c>
      <c r="E371"/>
      <c r="F371" t="s">
        <v>3683</v>
      </c>
      <c r="G371" s="86">
        <v>43083</v>
      </c>
      <c r="H371" t="s">
        <v>211</v>
      </c>
      <c r="I371" s="77">
        <v>5.22</v>
      </c>
      <c r="J371" t="s">
        <v>921</v>
      </c>
      <c r="K371" t="s">
        <v>116</v>
      </c>
      <c r="L371" s="78">
        <v>4.4999999999999998E-2</v>
      </c>
      <c r="M371" s="78">
        <v>7.51E-2</v>
      </c>
      <c r="N371" s="77">
        <v>160280.95999999999</v>
      </c>
      <c r="O371" s="77">
        <v>87.21</v>
      </c>
      <c r="P371" s="77">
        <v>399.144717504288</v>
      </c>
      <c r="Q371" s="78">
        <v>2.8999999999999998E-3</v>
      </c>
      <c r="R371" s="78">
        <v>2.9999999999999997E-4</v>
      </c>
      <c r="W371" s="92"/>
    </row>
    <row r="372" spans="2:23">
      <c r="B372" t="s">
        <v>3675</v>
      </c>
      <c r="C372" t="s">
        <v>2602</v>
      </c>
      <c r="D372" s="91">
        <v>9186</v>
      </c>
      <c r="E372"/>
      <c r="F372" t="s">
        <v>3683</v>
      </c>
      <c r="G372" s="86">
        <v>44778</v>
      </c>
      <c r="H372" t="s">
        <v>211</v>
      </c>
      <c r="I372" s="77">
        <v>3.39</v>
      </c>
      <c r="J372" t="s">
        <v>951</v>
      </c>
      <c r="K372" t="s">
        <v>110</v>
      </c>
      <c r="L372" s="78">
        <v>7.1900000000000006E-2</v>
      </c>
      <c r="M372" s="78">
        <v>7.3099999999999998E-2</v>
      </c>
      <c r="N372" s="77">
        <v>269361.71000000002</v>
      </c>
      <c r="O372" s="77">
        <v>104.35000000000022</v>
      </c>
      <c r="P372" s="77">
        <v>1140.4778168421401</v>
      </c>
      <c r="Q372" s="78">
        <v>8.3000000000000001E-3</v>
      </c>
      <c r="R372" s="78">
        <v>8.0000000000000004E-4</v>
      </c>
      <c r="W372" s="92"/>
    </row>
    <row r="373" spans="2:23">
      <c r="B373" t="s">
        <v>3675</v>
      </c>
      <c r="C373" t="s">
        <v>2602</v>
      </c>
      <c r="D373" s="91">
        <v>9187</v>
      </c>
      <c r="E373"/>
      <c r="F373" t="s">
        <v>3683</v>
      </c>
      <c r="G373" s="86">
        <v>44778</v>
      </c>
      <c r="H373" t="s">
        <v>211</v>
      </c>
      <c r="I373" s="77">
        <v>3.3</v>
      </c>
      <c r="J373" t="s">
        <v>951</v>
      </c>
      <c r="K373" t="s">
        <v>106</v>
      </c>
      <c r="L373" s="78">
        <v>8.2699999999999996E-2</v>
      </c>
      <c r="M373" s="78">
        <v>8.9099999999999999E-2</v>
      </c>
      <c r="N373" s="77">
        <v>741735.86</v>
      </c>
      <c r="O373" s="77">
        <v>103.9</v>
      </c>
      <c r="P373" s="77">
        <v>2966.2840368204602</v>
      </c>
      <c r="Q373" s="78">
        <v>2.1499999999999998E-2</v>
      </c>
      <c r="R373" s="78">
        <v>2.0999999999999999E-3</v>
      </c>
      <c r="W373" s="92"/>
    </row>
    <row r="374" spans="2:23">
      <c r="B374" t="s">
        <v>3659</v>
      </c>
      <c r="C374" t="s">
        <v>2602</v>
      </c>
      <c r="D374" s="91">
        <v>469140</v>
      </c>
      <c r="E374"/>
      <c r="F374" t="s">
        <v>3683</v>
      </c>
      <c r="G374" s="86">
        <v>45116</v>
      </c>
      <c r="H374" t="s">
        <v>211</v>
      </c>
      <c r="I374" s="77">
        <v>0.73</v>
      </c>
      <c r="J374" t="s">
        <v>921</v>
      </c>
      <c r="K374" t="s">
        <v>106</v>
      </c>
      <c r="L374" s="78">
        <v>8.1600000000000006E-2</v>
      </c>
      <c r="M374" s="78">
        <v>8.3599999999999994E-2</v>
      </c>
      <c r="N374" s="77">
        <v>48664.41</v>
      </c>
      <c r="O374" s="77">
        <v>100.28</v>
      </c>
      <c r="P374" s="77">
        <v>187.83378016945201</v>
      </c>
      <c r="Q374" s="78">
        <v>1.4E-3</v>
      </c>
      <c r="R374" s="78">
        <v>1E-4</v>
      </c>
      <c r="W374" s="92"/>
    </row>
    <row r="375" spans="2:23">
      <c r="B375" t="s">
        <v>3659</v>
      </c>
      <c r="C375" t="s">
        <v>2602</v>
      </c>
      <c r="D375" s="91">
        <v>9657</v>
      </c>
      <c r="E375"/>
      <c r="F375" t="s">
        <v>3683</v>
      </c>
      <c r="G375" s="86">
        <v>45116</v>
      </c>
      <c r="H375" t="s">
        <v>211</v>
      </c>
      <c r="I375" s="77">
        <v>0.55000000000000004</v>
      </c>
      <c r="J375" t="s">
        <v>921</v>
      </c>
      <c r="K375" t="s">
        <v>106</v>
      </c>
      <c r="L375" s="78">
        <v>8.1600000000000006E-2</v>
      </c>
      <c r="M375" s="78">
        <v>8.3599999999999994E-2</v>
      </c>
      <c r="N375" s="77">
        <v>404.8</v>
      </c>
      <c r="O375" s="77">
        <v>99</v>
      </c>
      <c r="P375" s="77">
        <v>1.542494448</v>
      </c>
      <c r="Q375" s="78">
        <v>0</v>
      </c>
      <c r="R375" s="78">
        <v>0</v>
      </c>
      <c r="W375" s="92"/>
    </row>
    <row r="376" spans="2:23">
      <c r="B376" t="s">
        <v>3670</v>
      </c>
      <c r="C376" t="s">
        <v>2602</v>
      </c>
      <c r="D376" s="91">
        <v>8706</v>
      </c>
      <c r="E376"/>
      <c r="F376" t="s">
        <v>3683</v>
      </c>
      <c r="G376" s="86">
        <v>44498</v>
      </c>
      <c r="H376" t="s">
        <v>211</v>
      </c>
      <c r="I376" s="77">
        <v>3.09</v>
      </c>
      <c r="J376" t="s">
        <v>921</v>
      </c>
      <c r="K376" t="s">
        <v>106</v>
      </c>
      <c r="L376" s="78">
        <v>8.6400000000000005E-2</v>
      </c>
      <c r="M376" s="78">
        <v>8.9200000000000002E-2</v>
      </c>
      <c r="N376" s="77">
        <v>403304.47</v>
      </c>
      <c r="O376" s="77">
        <v>102.59000000000019</v>
      </c>
      <c r="P376" s="77">
        <v>1592.5239646702801</v>
      </c>
      <c r="Q376" s="78">
        <v>1.15E-2</v>
      </c>
      <c r="R376" s="78">
        <v>1.1999999999999999E-3</v>
      </c>
      <c r="W376" s="92"/>
    </row>
    <row r="377" spans="2:23">
      <c r="B377" t="s">
        <v>3663</v>
      </c>
      <c r="C377" t="s">
        <v>2602</v>
      </c>
      <c r="D377" s="91">
        <v>8702</v>
      </c>
      <c r="E377"/>
      <c r="F377" t="s">
        <v>3683</v>
      </c>
      <c r="G377" s="86">
        <v>44497</v>
      </c>
      <c r="H377" t="s">
        <v>211</v>
      </c>
      <c r="I377" s="77">
        <v>0.12</v>
      </c>
      <c r="J377" t="s">
        <v>961</v>
      </c>
      <c r="K377" t="s">
        <v>106</v>
      </c>
      <c r="L377" s="78">
        <v>7.2700000000000001E-2</v>
      </c>
      <c r="M377" s="78">
        <v>7.9299999999999995E-2</v>
      </c>
      <c r="N377" s="77">
        <v>597.37</v>
      </c>
      <c r="O377" s="77">
        <v>100.23</v>
      </c>
      <c r="P377" s="77">
        <v>2.3045654673990001</v>
      </c>
      <c r="Q377" s="78">
        <v>0</v>
      </c>
      <c r="R377" s="78">
        <v>0</v>
      </c>
      <c r="W377" s="92"/>
    </row>
    <row r="378" spans="2:23">
      <c r="B378" t="s">
        <v>3663</v>
      </c>
      <c r="C378" t="s">
        <v>2602</v>
      </c>
      <c r="D378" s="91">
        <v>9118</v>
      </c>
      <c r="E378"/>
      <c r="F378" t="s">
        <v>3683</v>
      </c>
      <c r="G378" s="86">
        <v>44733</v>
      </c>
      <c r="H378" t="s">
        <v>211</v>
      </c>
      <c r="I378" s="77">
        <v>0.12</v>
      </c>
      <c r="J378" t="s">
        <v>961</v>
      </c>
      <c r="K378" t="s">
        <v>106</v>
      </c>
      <c r="L378" s="78">
        <v>7.2700000000000001E-2</v>
      </c>
      <c r="M378" s="78">
        <v>7.9299999999999995E-2</v>
      </c>
      <c r="N378" s="77">
        <v>2378.83</v>
      </c>
      <c r="O378" s="77">
        <v>100.23</v>
      </c>
      <c r="P378" s="77">
        <v>9.1771757383410009</v>
      </c>
      <c r="Q378" s="78">
        <v>1E-4</v>
      </c>
      <c r="R378" s="78">
        <v>0</v>
      </c>
      <c r="W378" s="92"/>
    </row>
    <row r="379" spans="2:23">
      <c r="B379" t="s">
        <v>3663</v>
      </c>
      <c r="C379" t="s">
        <v>2602</v>
      </c>
      <c r="D379" s="91">
        <v>9233</v>
      </c>
      <c r="E379"/>
      <c r="F379" t="s">
        <v>3683</v>
      </c>
      <c r="G379" s="86">
        <v>44819</v>
      </c>
      <c r="H379" t="s">
        <v>211</v>
      </c>
      <c r="I379" s="77">
        <v>0.12</v>
      </c>
      <c r="J379" t="s">
        <v>961</v>
      </c>
      <c r="K379" t="s">
        <v>106</v>
      </c>
      <c r="L379" s="78">
        <v>7.2700000000000001E-2</v>
      </c>
      <c r="M379" s="78">
        <v>7.9299999999999995E-2</v>
      </c>
      <c r="N379" s="77">
        <v>466.93</v>
      </c>
      <c r="O379" s="77">
        <v>100.62</v>
      </c>
      <c r="P379" s="77">
        <v>1.8083562941339999</v>
      </c>
      <c r="Q379" s="78">
        <v>0</v>
      </c>
      <c r="R379" s="78">
        <v>0</v>
      </c>
      <c r="W379" s="92"/>
    </row>
    <row r="380" spans="2:23">
      <c r="B380" t="s">
        <v>3663</v>
      </c>
      <c r="C380" t="s">
        <v>2602</v>
      </c>
      <c r="D380" s="91">
        <v>9276</v>
      </c>
      <c r="E380"/>
      <c r="F380" t="s">
        <v>3683</v>
      </c>
      <c r="G380" s="86">
        <v>44854</v>
      </c>
      <c r="H380" t="s">
        <v>211</v>
      </c>
      <c r="I380" s="77">
        <v>0.12</v>
      </c>
      <c r="J380" t="s">
        <v>961</v>
      </c>
      <c r="K380" t="s">
        <v>106</v>
      </c>
      <c r="L380" s="78">
        <v>7.2700000000000001E-2</v>
      </c>
      <c r="M380" s="78">
        <v>7.9299999999999995E-2</v>
      </c>
      <c r="N380" s="77">
        <v>112.03</v>
      </c>
      <c r="O380" s="77">
        <v>100.62</v>
      </c>
      <c r="P380" s="77">
        <v>0.43387693151399997</v>
      </c>
      <c r="Q380" s="78">
        <v>0</v>
      </c>
      <c r="R380" s="78">
        <v>0</v>
      </c>
      <c r="W380" s="92"/>
    </row>
    <row r="381" spans="2:23">
      <c r="B381" t="s">
        <v>3663</v>
      </c>
      <c r="C381" t="s">
        <v>2602</v>
      </c>
      <c r="D381" s="91">
        <v>9430</v>
      </c>
      <c r="E381"/>
      <c r="F381" t="s">
        <v>3683</v>
      </c>
      <c r="G381" s="86">
        <v>44950</v>
      </c>
      <c r="H381" t="s">
        <v>211</v>
      </c>
      <c r="I381" s="77">
        <v>0.12</v>
      </c>
      <c r="J381" t="s">
        <v>961</v>
      </c>
      <c r="K381" t="s">
        <v>106</v>
      </c>
      <c r="L381" s="78">
        <v>7.2700000000000001E-2</v>
      </c>
      <c r="M381" s="78">
        <v>7.9299999999999995E-2</v>
      </c>
      <c r="N381" s="77">
        <v>612.22</v>
      </c>
      <c r="O381" s="77">
        <v>100.62</v>
      </c>
      <c r="P381" s="77">
        <v>2.371044675636</v>
      </c>
      <c r="Q381" s="78">
        <v>0</v>
      </c>
      <c r="R381" s="78">
        <v>0</v>
      </c>
      <c r="W381" s="92"/>
    </row>
    <row r="382" spans="2:23">
      <c r="B382" t="s">
        <v>3663</v>
      </c>
      <c r="C382" t="s">
        <v>2602</v>
      </c>
      <c r="D382" s="91">
        <v>9539</v>
      </c>
      <c r="E382"/>
      <c r="F382" t="s">
        <v>3683</v>
      </c>
      <c r="G382" s="86">
        <v>45029</v>
      </c>
      <c r="H382" t="s">
        <v>211</v>
      </c>
      <c r="I382" s="77">
        <v>0.12</v>
      </c>
      <c r="J382" t="s">
        <v>961</v>
      </c>
      <c r="K382" t="s">
        <v>106</v>
      </c>
      <c r="L382" s="78">
        <v>7.2700000000000001E-2</v>
      </c>
      <c r="M382" s="78">
        <v>7.9299999999999995E-2</v>
      </c>
      <c r="N382" s="77">
        <v>204.07</v>
      </c>
      <c r="O382" s="77">
        <v>100.62</v>
      </c>
      <c r="P382" s="77">
        <v>0.79033531566600002</v>
      </c>
      <c r="Q382" s="78">
        <v>0</v>
      </c>
      <c r="R382" s="78">
        <v>0</v>
      </c>
      <c r="W382" s="92"/>
    </row>
    <row r="383" spans="2:23">
      <c r="B383" t="s">
        <v>3663</v>
      </c>
      <c r="C383" t="s">
        <v>2602</v>
      </c>
      <c r="D383" s="91">
        <v>8119</v>
      </c>
      <c r="E383"/>
      <c r="F383" t="s">
        <v>3683</v>
      </c>
      <c r="G383" s="86">
        <v>44169</v>
      </c>
      <c r="H383" t="s">
        <v>211</v>
      </c>
      <c r="I383" s="77">
        <v>0.12</v>
      </c>
      <c r="J383" t="s">
        <v>961</v>
      </c>
      <c r="K383" t="s">
        <v>106</v>
      </c>
      <c r="L383" s="78">
        <v>7.2700000000000001E-2</v>
      </c>
      <c r="M383" s="78">
        <v>7.9299999999999995E-2</v>
      </c>
      <c r="N383" s="77">
        <v>1900.13</v>
      </c>
      <c r="O383" s="77">
        <v>100.9</v>
      </c>
      <c r="P383" s="77">
        <v>7.37942277333</v>
      </c>
      <c r="Q383" s="78">
        <v>1E-4</v>
      </c>
      <c r="R383" s="78">
        <v>0</v>
      </c>
      <c r="W383" s="92"/>
    </row>
    <row r="384" spans="2:23">
      <c r="B384" t="s">
        <v>3663</v>
      </c>
      <c r="C384" t="s">
        <v>2602</v>
      </c>
      <c r="D384" s="91">
        <v>8418</v>
      </c>
      <c r="E384"/>
      <c r="F384" t="s">
        <v>3683</v>
      </c>
      <c r="G384" s="86">
        <v>44326</v>
      </c>
      <c r="H384" t="s">
        <v>211</v>
      </c>
      <c r="I384" s="77">
        <v>0.12</v>
      </c>
      <c r="J384" t="s">
        <v>961</v>
      </c>
      <c r="K384" t="s">
        <v>106</v>
      </c>
      <c r="L384" s="78">
        <v>7.2700000000000001E-2</v>
      </c>
      <c r="M384" s="78">
        <v>7.9299999999999995E-2</v>
      </c>
      <c r="N384" s="77">
        <v>402.05</v>
      </c>
      <c r="O384" s="77">
        <v>100.62</v>
      </c>
      <c r="P384" s="77">
        <v>1.5570848907899999</v>
      </c>
      <c r="Q384" s="78">
        <v>0</v>
      </c>
      <c r="R384" s="78">
        <v>0</v>
      </c>
      <c r="W384" s="92"/>
    </row>
    <row r="385" spans="2:23">
      <c r="B385" t="s">
        <v>3663</v>
      </c>
      <c r="C385" t="s">
        <v>2602</v>
      </c>
      <c r="D385" s="91">
        <v>8060</v>
      </c>
      <c r="E385"/>
      <c r="F385" t="s">
        <v>3683</v>
      </c>
      <c r="G385" s="86">
        <v>44150</v>
      </c>
      <c r="H385" t="s">
        <v>211</v>
      </c>
      <c r="I385" s="77">
        <v>0.12</v>
      </c>
      <c r="J385" t="s">
        <v>961</v>
      </c>
      <c r="K385" t="s">
        <v>106</v>
      </c>
      <c r="L385" s="78">
        <v>7.2700000000000001E-2</v>
      </c>
      <c r="M385" s="78">
        <v>7.9299999999999995E-2</v>
      </c>
      <c r="N385" s="77">
        <v>801442.6</v>
      </c>
      <c r="O385" s="77">
        <v>100.23</v>
      </c>
      <c r="P385" s="77">
        <v>3091.8474983050201</v>
      </c>
      <c r="Q385" s="78">
        <v>2.24E-2</v>
      </c>
      <c r="R385" s="78">
        <v>2.2000000000000001E-3</v>
      </c>
      <c r="W385" s="92"/>
    </row>
    <row r="386" spans="2:23">
      <c r="B386" t="s">
        <v>3667</v>
      </c>
      <c r="C386" t="s">
        <v>2602</v>
      </c>
      <c r="D386" s="91">
        <v>8718</v>
      </c>
      <c r="E386"/>
      <c r="F386" t="s">
        <v>3683</v>
      </c>
      <c r="G386" s="86">
        <v>44508</v>
      </c>
      <c r="H386" t="s">
        <v>211</v>
      </c>
      <c r="I386" s="77">
        <v>3.02</v>
      </c>
      <c r="J386" t="s">
        <v>921</v>
      </c>
      <c r="K386" t="s">
        <v>106</v>
      </c>
      <c r="L386" s="78">
        <v>8.7900000000000006E-2</v>
      </c>
      <c r="M386" s="78">
        <v>9.0200000000000002E-2</v>
      </c>
      <c r="N386" s="77">
        <v>664802.07999999996</v>
      </c>
      <c r="O386" s="77">
        <v>100.56999999999984</v>
      </c>
      <c r="P386" s="77">
        <v>2573.4084981937399</v>
      </c>
      <c r="Q386" s="78">
        <v>1.8599999999999998E-2</v>
      </c>
      <c r="R386" s="78">
        <v>1.9E-3</v>
      </c>
      <c r="W386" s="92"/>
    </row>
    <row r="387" spans="2:23">
      <c r="B387" t="s">
        <v>3662</v>
      </c>
      <c r="C387" t="s">
        <v>2602</v>
      </c>
      <c r="D387" s="91">
        <v>8806</v>
      </c>
      <c r="E387"/>
      <c r="F387" t="s">
        <v>3683</v>
      </c>
      <c r="G387" s="86">
        <v>44137</v>
      </c>
      <c r="H387" t="s">
        <v>211</v>
      </c>
      <c r="I387" s="77">
        <v>0.94</v>
      </c>
      <c r="J387" t="s">
        <v>961</v>
      </c>
      <c r="K387" t="s">
        <v>106</v>
      </c>
      <c r="L387" s="78">
        <v>7.4399999999999994E-2</v>
      </c>
      <c r="M387" s="78">
        <v>8.8300000000000003E-2</v>
      </c>
      <c r="N387" s="77">
        <v>919872.88</v>
      </c>
      <c r="O387" s="77">
        <v>99.669999999999888</v>
      </c>
      <c r="P387" s="77">
        <v>3528.9067657600999</v>
      </c>
      <c r="Q387" s="78">
        <v>2.5600000000000001E-2</v>
      </c>
      <c r="R387" s="78">
        <v>2.5999999999999999E-3</v>
      </c>
      <c r="W387" s="92"/>
    </row>
    <row r="388" spans="2:23">
      <c r="B388" t="s">
        <v>3662</v>
      </c>
      <c r="C388" t="s">
        <v>2602</v>
      </c>
      <c r="D388" s="91">
        <v>9044</v>
      </c>
      <c r="E388"/>
      <c r="F388" t="s">
        <v>3683</v>
      </c>
      <c r="G388" s="86">
        <v>44679</v>
      </c>
      <c r="H388" t="s">
        <v>211</v>
      </c>
      <c r="I388" s="77">
        <v>0.94</v>
      </c>
      <c r="J388" t="s">
        <v>961</v>
      </c>
      <c r="K388" t="s">
        <v>106</v>
      </c>
      <c r="L388" s="78">
        <v>7.4499999999999997E-2</v>
      </c>
      <c r="M388" s="78">
        <v>8.8300000000000003E-2</v>
      </c>
      <c r="N388" s="77">
        <v>7921.25</v>
      </c>
      <c r="O388" s="77">
        <v>99.67</v>
      </c>
      <c r="P388" s="77">
        <v>30.388277908875001</v>
      </c>
      <c r="Q388" s="78">
        <v>2.0000000000000001E-4</v>
      </c>
      <c r="R388" s="78">
        <v>0</v>
      </c>
      <c r="W388" s="92"/>
    </row>
    <row r="389" spans="2:23">
      <c r="B389" t="s">
        <v>3662</v>
      </c>
      <c r="C389" t="s">
        <v>2602</v>
      </c>
      <c r="D389" s="91">
        <v>9224</v>
      </c>
      <c r="E389"/>
      <c r="F389" t="s">
        <v>3683</v>
      </c>
      <c r="G389" s="86">
        <v>44810</v>
      </c>
      <c r="H389" t="s">
        <v>211</v>
      </c>
      <c r="I389" s="77">
        <v>0.94</v>
      </c>
      <c r="J389" t="s">
        <v>961</v>
      </c>
      <c r="K389" t="s">
        <v>106</v>
      </c>
      <c r="L389" s="78">
        <v>7.4499999999999997E-2</v>
      </c>
      <c r="M389" s="78">
        <v>8.8300000000000003E-2</v>
      </c>
      <c r="N389" s="77">
        <v>14334.12</v>
      </c>
      <c r="O389" s="77">
        <v>99.67</v>
      </c>
      <c r="P389" s="77">
        <v>54.989960187995997</v>
      </c>
      <c r="Q389" s="78">
        <v>4.0000000000000002E-4</v>
      </c>
      <c r="R389" s="78">
        <v>0</v>
      </c>
      <c r="W389" s="92"/>
    </row>
    <row r="390" spans="2:23">
      <c r="B390" t="s">
        <v>3660</v>
      </c>
      <c r="C390" t="s">
        <v>2602</v>
      </c>
      <c r="D390" s="91">
        <v>475042</v>
      </c>
      <c r="E390"/>
      <c r="F390" t="s">
        <v>3683</v>
      </c>
      <c r="G390" s="86">
        <v>42921</v>
      </c>
      <c r="H390" t="s">
        <v>211</v>
      </c>
      <c r="I390" s="77">
        <v>5.39</v>
      </c>
      <c r="J390" t="s">
        <v>921</v>
      </c>
      <c r="K390" t="s">
        <v>106</v>
      </c>
      <c r="L390" s="78">
        <v>7.8899999999999998E-2</v>
      </c>
      <c r="M390" s="78">
        <v>7.9799999999999996E-2</v>
      </c>
      <c r="N390" s="77">
        <v>102694.44</v>
      </c>
      <c r="O390" s="77">
        <v>14.656956000000001</v>
      </c>
      <c r="P390" s="77">
        <v>57.934681829313398</v>
      </c>
      <c r="Q390" s="78">
        <v>4.0000000000000002E-4</v>
      </c>
      <c r="R390" s="78">
        <v>0</v>
      </c>
      <c r="W390" s="92"/>
    </row>
    <row r="391" spans="2:23">
      <c r="B391" t="s">
        <v>3660</v>
      </c>
      <c r="C391" t="s">
        <v>2602</v>
      </c>
      <c r="D391" s="91">
        <v>524763</v>
      </c>
      <c r="E391"/>
      <c r="F391" t="s">
        <v>3683</v>
      </c>
      <c r="G391" s="86">
        <v>43342</v>
      </c>
      <c r="H391" t="s">
        <v>211</v>
      </c>
      <c r="I391" s="77">
        <v>1.05</v>
      </c>
      <c r="J391" t="s">
        <v>921</v>
      </c>
      <c r="K391" t="s">
        <v>106</v>
      </c>
      <c r="L391" s="78">
        <v>7.8899999999999998E-2</v>
      </c>
      <c r="M391" s="78">
        <v>7.1199999999999999E-2</v>
      </c>
      <c r="N391" s="77">
        <v>19491.68</v>
      </c>
      <c r="O391" s="77">
        <v>14.558924000000005</v>
      </c>
      <c r="P391" s="77">
        <v>10.9226108995868</v>
      </c>
      <c r="Q391" s="78">
        <v>1E-4</v>
      </c>
      <c r="R391" s="78">
        <v>0</v>
      </c>
      <c r="W391" s="92"/>
    </row>
    <row r="392" spans="2:23">
      <c r="B392" t="s">
        <v>3672</v>
      </c>
      <c r="C392" t="s">
        <v>2602</v>
      </c>
      <c r="D392" s="91">
        <v>9405</v>
      </c>
      <c r="E392"/>
      <c r="F392" t="s">
        <v>3683</v>
      </c>
      <c r="G392" s="86">
        <v>43866</v>
      </c>
      <c r="H392" t="s">
        <v>211</v>
      </c>
      <c r="I392" s="77">
        <v>1.06</v>
      </c>
      <c r="J392" t="s">
        <v>961</v>
      </c>
      <c r="K392" t="s">
        <v>106</v>
      </c>
      <c r="L392" s="78">
        <v>7.6899999999999996E-2</v>
      </c>
      <c r="M392" s="78">
        <v>9.5899999999999999E-2</v>
      </c>
      <c r="N392" s="77">
        <v>783581.55</v>
      </c>
      <c r="O392" s="77">
        <v>98.930000000000163</v>
      </c>
      <c r="P392" s="77">
        <v>2983.73412832034</v>
      </c>
      <c r="Q392" s="78">
        <v>2.1600000000000001E-2</v>
      </c>
      <c r="R392" s="78">
        <v>2.2000000000000001E-3</v>
      </c>
      <c r="W392" s="92"/>
    </row>
    <row r="393" spans="2:23">
      <c r="B393" t="s">
        <v>3672</v>
      </c>
      <c r="C393" t="s">
        <v>2602</v>
      </c>
      <c r="D393" s="91">
        <v>9439</v>
      </c>
      <c r="E393"/>
      <c r="F393" t="s">
        <v>3683</v>
      </c>
      <c r="G393" s="86">
        <v>44953</v>
      </c>
      <c r="H393" t="s">
        <v>211</v>
      </c>
      <c r="I393" s="77">
        <v>1.06</v>
      </c>
      <c r="J393" t="s">
        <v>961</v>
      </c>
      <c r="K393" t="s">
        <v>106</v>
      </c>
      <c r="L393" s="78">
        <v>7.6899999999999996E-2</v>
      </c>
      <c r="M393" s="78">
        <v>9.5899999999999999E-2</v>
      </c>
      <c r="N393" s="77">
        <v>2250.38</v>
      </c>
      <c r="O393" s="77">
        <v>99.77</v>
      </c>
      <c r="P393" s="77">
        <v>8.6417906809739993</v>
      </c>
      <c r="Q393" s="78">
        <v>1E-4</v>
      </c>
      <c r="R393" s="78">
        <v>0</v>
      </c>
      <c r="W393" s="92"/>
    </row>
    <row r="394" spans="2:23">
      <c r="B394" t="s">
        <v>3672</v>
      </c>
      <c r="C394" t="s">
        <v>2602</v>
      </c>
      <c r="D394" s="91">
        <v>9447</v>
      </c>
      <c r="E394"/>
      <c r="F394" t="s">
        <v>3683</v>
      </c>
      <c r="G394" s="86">
        <v>44959</v>
      </c>
      <c r="H394" t="s">
        <v>211</v>
      </c>
      <c r="I394" s="77">
        <v>1.06</v>
      </c>
      <c r="J394" t="s">
        <v>961</v>
      </c>
      <c r="K394" t="s">
        <v>106</v>
      </c>
      <c r="L394" s="78">
        <v>7.6899999999999996E-2</v>
      </c>
      <c r="M394" s="78">
        <v>9.5899999999999999E-2</v>
      </c>
      <c r="N394" s="77">
        <v>1265.03</v>
      </c>
      <c r="O394" s="77">
        <v>99.77</v>
      </c>
      <c r="P394" s="77">
        <v>4.8579015389190001</v>
      </c>
      <c r="Q394" s="78">
        <v>0</v>
      </c>
      <c r="R394" s="78">
        <v>0</v>
      </c>
      <c r="W394" s="92"/>
    </row>
    <row r="395" spans="2:23">
      <c r="B395" t="s">
        <v>3672</v>
      </c>
      <c r="C395" t="s">
        <v>2602</v>
      </c>
      <c r="D395" s="91">
        <v>9467</v>
      </c>
      <c r="E395"/>
      <c r="F395" t="s">
        <v>3683</v>
      </c>
      <c r="G395" s="86">
        <v>44966</v>
      </c>
      <c r="H395" t="s">
        <v>211</v>
      </c>
      <c r="I395" s="77">
        <v>1.06</v>
      </c>
      <c r="J395" t="s">
        <v>961</v>
      </c>
      <c r="K395" t="s">
        <v>106</v>
      </c>
      <c r="L395" s="78">
        <v>7.6899999999999996E-2</v>
      </c>
      <c r="M395" s="78">
        <v>9.6699999999999994E-2</v>
      </c>
      <c r="N395" s="77">
        <v>1895.44</v>
      </c>
      <c r="O395" s="77">
        <v>99.7</v>
      </c>
      <c r="P395" s="77">
        <v>7.2736619143199999</v>
      </c>
      <c r="Q395" s="78">
        <v>1E-4</v>
      </c>
      <c r="R395" s="78">
        <v>0</v>
      </c>
      <c r="W395" s="92"/>
    </row>
    <row r="396" spans="2:23">
      <c r="B396" t="s">
        <v>3672</v>
      </c>
      <c r="C396" t="s">
        <v>2602</v>
      </c>
      <c r="D396" s="91">
        <v>9491</v>
      </c>
      <c r="E396"/>
      <c r="F396" t="s">
        <v>3683</v>
      </c>
      <c r="G396" s="86">
        <v>44986</v>
      </c>
      <c r="H396" t="s">
        <v>211</v>
      </c>
      <c r="I396" s="77">
        <v>1.06</v>
      </c>
      <c r="J396" t="s">
        <v>961</v>
      </c>
      <c r="K396" t="s">
        <v>106</v>
      </c>
      <c r="L396" s="78">
        <v>7.6899999999999996E-2</v>
      </c>
      <c r="M396" s="78">
        <v>9.6699999999999994E-2</v>
      </c>
      <c r="N396" s="77">
        <v>7373.28</v>
      </c>
      <c r="O396" s="77">
        <v>98.86</v>
      </c>
      <c r="P396" s="77">
        <v>28.056225516192001</v>
      </c>
      <c r="Q396" s="78">
        <v>2.0000000000000001E-4</v>
      </c>
      <c r="R396" s="78">
        <v>0</v>
      </c>
      <c r="W396" s="92"/>
    </row>
    <row r="397" spans="2:23">
      <c r="B397" t="s">
        <v>3672</v>
      </c>
      <c r="C397" t="s">
        <v>2602</v>
      </c>
      <c r="D397" s="91">
        <v>9510</v>
      </c>
      <c r="E397"/>
      <c r="F397" t="s">
        <v>3683</v>
      </c>
      <c r="G397" s="86">
        <v>44994</v>
      </c>
      <c r="H397" t="s">
        <v>211</v>
      </c>
      <c r="I397" s="77">
        <v>1.06</v>
      </c>
      <c r="J397" t="s">
        <v>961</v>
      </c>
      <c r="K397" t="s">
        <v>106</v>
      </c>
      <c r="L397" s="78">
        <v>7.6899999999999996E-2</v>
      </c>
      <c r="M397" s="78">
        <v>9.6600000000000005E-2</v>
      </c>
      <c r="N397" s="77">
        <v>1439.16</v>
      </c>
      <c r="O397" s="77">
        <v>99.7</v>
      </c>
      <c r="P397" s="77">
        <v>5.5227088594799998</v>
      </c>
      <c r="Q397" s="78">
        <v>0</v>
      </c>
      <c r="R397" s="78">
        <v>0</v>
      </c>
      <c r="W397" s="92"/>
    </row>
    <row r="398" spans="2:23">
      <c r="B398" t="s">
        <v>3672</v>
      </c>
      <c r="C398" t="s">
        <v>2602</v>
      </c>
      <c r="D398" s="91">
        <v>9560</v>
      </c>
      <c r="E398"/>
      <c r="F398" t="s">
        <v>3683</v>
      </c>
      <c r="G398" s="86">
        <v>45058</v>
      </c>
      <c r="H398" t="s">
        <v>211</v>
      </c>
      <c r="I398" s="77">
        <v>1.06</v>
      </c>
      <c r="J398" t="s">
        <v>961</v>
      </c>
      <c r="K398" t="s">
        <v>106</v>
      </c>
      <c r="L398" s="78">
        <v>7.6899999999999996E-2</v>
      </c>
      <c r="M398" s="78">
        <v>9.6699999999999994E-2</v>
      </c>
      <c r="N398" s="77">
        <v>7781.11</v>
      </c>
      <c r="O398" s="77">
        <v>98.86</v>
      </c>
      <c r="P398" s="77">
        <v>29.608068176753999</v>
      </c>
      <c r="Q398" s="78">
        <v>2.0000000000000001E-4</v>
      </c>
      <c r="R398" s="78">
        <v>0</v>
      </c>
      <c r="W398" s="92"/>
    </row>
    <row r="399" spans="2:23">
      <c r="B399" t="s">
        <v>3669</v>
      </c>
      <c r="C399" t="s">
        <v>2602</v>
      </c>
      <c r="D399" s="91">
        <v>9606</v>
      </c>
      <c r="E399"/>
      <c r="F399" t="s">
        <v>3683</v>
      </c>
      <c r="G399" s="86">
        <v>44136</v>
      </c>
      <c r="H399" t="s">
        <v>211</v>
      </c>
      <c r="I399" s="77">
        <v>0.09</v>
      </c>
      <c r="J399" t="s">
        <v>961</v>
      </c>
      <c r="K399" t="s">
        <v>106</v>
      </c>
      <c r="L399" s="78">
        <v>7.0099999999999996E-2</v>
      </c>
      <c r="M399" s="78">
        <v>9.9000000000000008E-3</v>
      </c>
      <c r="N399" s="77">
        <v>534746.67000000004</v>
      </c>
      <c r="O399" s="77">
        <v>86.502416000000139</v>
      </c>
      <c r="P399" s="77">
        <v>1780.4272689747299</v>
      </c>
      <c r="Q399" s="78">
        <v>1.29E-2</v>
      </c>
      <c r="R399" s="78">
        <v>1.2999999999999999E-3</v>
      </c>
      <c r="W399" s="92"/>
    </row>
    <row r="400" spans="2:23">
      <c r="B400" t="s">
        <v>3664</v>
      </c>
      <c r="C400" t="s">
        <v>2602</v>
      </c>
      <c r="D400" s="91">
        <v>6588</v>
      </c>
      <c r="E400"/>
      <c r="F400" t="s">
        <v>3683</v>
      </c>
      <c r="G400" s="86">
        <v>43397</v>
      </c>
      <c r="H400" t="s">
        <v>211</v>
      </c>
      <c r="I400" s="77">
        <v>0.76</v>
      </c>
      <c r="J400" t="s">
        <v>961</v>
      </c>
      <c r="K400" t="s">
        <v>106</v>
      </c>
      <c r="L400" s="78">
        <v>7.6899999999999996E-2</v>
      </c>
      <c r="M400" s="78">
        <v>8.8300000000000003E-2</v>
      </c>
      <c r="N400" s="77">
        <v>485913.8</v>
      </c>
      <c r="O400" s="77">
        <v>99.88</v>
      </c>
      <c r="P400" s="77">
        <v>1868.03787754056</v>
      </c>
      <c r="Q400" s="78">
        <v>1.35E-2</v>
      </c>
      <c r="R400" s="78">
        <v>1.4E-3</v>
      </c>
      <c r="W400" s="92"/>
    </row>
    <row r="401" spans="2:23">
      <c r="B401" t="s">
        <v>3666</v>
      </c>
      <c r="C401" t="s">
        <v>2602</v>
      </c>
      <c r="D401" s="91">
        <v>9299</v>
      </c>
      <c r="E401"/>
      <c r="F401" t="s">
        <v>3683</v>
      </c>
      <c r="G401" s="86">
        <v>44144</v>
      </c>
      <c r="H401" t="s">
        <v>211</v>
      </c>
      <c r="I401" s="77">
        <v>0.25</v>
      </c>
      <c r="J401" t="s">
        <v>961</v>
      </c>
      <c r="K401" t="s">
        <v>106</v>
      </c>
      <c r="L401" s="78">
        <v>7.8799999999999995E-2</v>
      </c>
      <c r="M401" s="78">
        <v>1E-4</v>
      </c>
      <c r="N401" s="77">
        <v>604986.27</v>
      </c>
      <c r="O401" s="77">
        <v>76.690120999999891</v>
      </c>
      <c r="P401" s="77">
        <v>1785.8001399085899</v>
      </c>
      <c r="Q401" s="78">
        <v>1.29E-2</v>
      </c>
      <c r="R401" s="78">
        <v>1.2999999999999999E-3</v>
      </c>
      <c r="W401" s="92"/>
    </row>
    <row r="402" spans="2:23">
      <c r="B402" t="s">
        <v>3648</v>
      </c>
      <c r="C402" t="s">
        <v>2602</v>
      </c>
      <c r="D402" s="91">
        <v>8977</v>
      </c>
      <c r="E402"/>
      <c r="F402" t="s">
        <v>3683</v>
      </c>
      <c r="G402" s="86">
        <v>44553</v>
      </c>
      <c r="H402" t="s">
        <v>211</v>
      </c>
      <c r="I402" s="77">
        <v>2.34</v>
      </c>
      <c r="J402" t="s">
        <v>1040</v>
      </c>
      <c r="K402" t="s">
        <v>110</v>
      </c>
      <c r="L402" s="78">
        <v>6.1100000000000002E-2</v>
      </c>
      <c r="M402" s="78">
        <v>7.0400000000000004E-2</v>
      </c>
      <c r="N402" s="77">
        <v>3816.24</v>
      </c>
      <c r="O402" s="77">
        <v>101.7</v>
      </c>
      <c r="P402" s="77">
        <v>15.747628494600001</v>
      </c>
      <c r="Q402" s="78">
        <v>1E-4</v>
      </c>
      <c r="R402" s="78">
        <v>0</v>
      </c>
      <c r="W402" s="92"/>
    </row>
    <row r="403" spans="2:23">
      <c r="B403" t="s">
        <v>3648</v>
      </c>
      <c r="C403" t="s">
        <v>2602</v>
      </c>
      <c r="D403" s="91">
        <v>8978</v>
      </c>
      <c r="E403"/>
      <c r="F403" t="s">
        <v>3683</v>
      </c>
      <c r="G403" s="86">
        <v>44553</v>
      </c>
      <c r="H403" t="s">
        <v>211</v>
      </c>
      <c r="I403" s="77">
        <v>2.34</v>
      </c>
      <c r="J403" t="s">
        <v>1040</v>
      </c>
      <c r="K403" t="s">
        <v>110</v>
      </c>
      <c r="L403" s="78">
        <v>6.1100000000000002E-2</v>
      </c>
      <c r="M403" s="78">
        <v>7.1400000000000005E-2</v>
      </c>
      <c r="N403" s="77">
        <v>4906.6000000000004</v>
      </c>
      <c r="O403" s="77">
        <v>101.93</v>
      </c>
      <c r="P403" s="77">
        <v>20.29276411935</v>
      </c>
      <c r="Q403" s="78">
        <v>1E-4</v>
      </c>
      <c r="R403" s="78">
        <v>0</v>
      </c>
      <c r="W403" s="92"/>
    </row>
    <row r="404" spans="2:23">
      <c r="B404" t="s">
        <v>3648</v>
      </c>
      <c r="C404" t="s">
        <v>2602</v>
      </c>
      <c r="D404" s="91">
        <v>8979</v>
      </c>
      <c r="E404"/>
      <c r="F404" t="s">
        <v>3683</v>
      </c>
      <c r="G404" s="86">
        <v>44553</v>
      </c>
      <c r="H404" t="s">
        <v>211</v>
      </c>
      <c r="I404" s="77">
        <v>2.34</v>
      </c>
      <c r="J404" t="s">
        <v>1040</v>
      </c>
      <c r="K404" t="s">
        <v>110</v>
      </c>
      <c r="L404" s="78">
        <v>6.1100000000000002E-2</v>
      </c>
      <c r="M404" s="78">
        <v>7.0300000000000001E-2</v>
      </c>
      <c r="N404" s="77">
        <v>22897.46</v>
      </c>
      <c r="O404" s="77">
        <v>102.17</v>
      </c>
      <c r="P404" s="77">
        <v>94.922513783715004</v>
      </c>
      <c r="Q404" s="78">
        <v>6.9999999999999999E-4</v>
      </c>
      <c r="R404" s="78">
        <v>1E-4</v>
      </c>
      <c r="W404" s="92"/>
    </row>
    <row r="405" spans="2:23">
      <c r="B405" t="s">
        <v>3648</v>
      </c>
      <c r="C405" t="s">
        <v>2602</v>
      </c>
      <c r="D405" s="91">
        <v>9313</v>
      </c>
      <c r="E405"/>
      <c r="F405" t="s">
        <v>3683</v>
      </c>
      <c r="G405" s="86">
        <v>44886</v>
      </c>
      <c r="H405" t="s">
        <v>211</v>
      </c>
      <c r="I405" s="77">
        <v>2.34</v>
      </c>
      <c r="J405" t="s">
        <v>1040</v>
      </c>
      <c r="K405" t="s">
        <v>110</v>
      </c>
      <c r="L405" s="78">
        <v>6.1100000000000002E-2</v>
      </c>
      <c r="M405" s="78">
        <v>7.0199999999999999E-2</v>
      </c>
      <c r="N405" s="77">
        <v>5588.07</v>
      </c>
      <c r="O405" s="77">
        <v>102.2</v>
      </c>
      <c r="P405" s="77">
        <v>23.172413093549999</v>
      </c>
      <c r="Q405" s="78">
        <v>2.0000000000000001E-4</v>
      </c>
      <c r="R405" s="78">
        <v>0</v>
      </c>
      <c r="W405" s="92"/>
    </row>
    <row r="406" spans="2:23">
      <c r="B406" t="s">
        <v>3648</v>
      </c>
      <c r="C406" t="s">
        <v>2602</v>
      </c>
      <c r="D406" s="91">
        <v>9496</v>
      </c>
      <c r="E406"/>
      <c r="F406" t="s">
        <v>3683</v>
      </c>
      <c r="G406" s="86">
        <v>44985</v>
      </c>
      <c r="H406" t="s">
        <v>211</v>
      </c>
      <c r="I406" s="77">
        <v>2.34</v>
      </c>
      <c r="J406" t="s">
        <v>1040</v>
      </c>
      <c r="K406" t="s">
        <v>110</v>
      </c>
      <c r="L406" s="78">
        <v>6.1100000000000002E-2</v>
      </c>
      <c r="M406" s="78">
        <v>7.0199999999999999E-2</v>
      </c>
      <c r="N406" s="77">
        <v>8722.84</v>
      </c>
      <c r="O406" s="77">
        <v>102.2</v>
      </c>
      <c r="P406" s="77">
        <v>36.171567612600001</v>
      </c>
      <c r="Q406" s="78">
        <v>2.9999999999999997E-4</v>
      </c>
      <c r="R406" s="78">
        <v>0</v>
      </c>
      <c r="W406" s="92"/>
    </row>
    <row r="407" spans="2:23">
      <c r="B407" t="s">
        <v>3648</v>
      </c>
      <c r="C407" t="s">
        <v>2602</v>
      </c>
      <c r="D407" s="91">
        <v>9547</v>
      </c>
      <c r="E407"/>
      <c r="F407" t="s">
        <v>3683</v>
      </c>
      <c r="G407" s="86">
        <v>45036</v>
      </c>
      <c r="H407" t="s">
        <v>211</v>
      </c>
      <c r="I407" s="77">
        <v>2.34</v>
      </c>
      <c r="J407" t="s">
        <v>1040</v>
      </c>
      <c r="K407" t="s">
        <v>110</v>
      </c>
      <c r="L407" s="78">
        <v>6.1100000000000002E-2</v>
      </c>
      <c r="M407" s="78">
        <v>7.0099999999999996E-2</v>
      </c>
      <c r="N407" s="77">
        <v>2044.42</v>
      </c>
      <c r="O407" s="77">
        <v>101.75</v>
      </c>
      <c r="P407" s="77">
        <v>8.4404007476250005</v>
      </c>
      <c r="Q407" s="78">
        <v>1E-4</v>
      </c>
      <c r="R407" s="78">
        <v>0</v>
      </c>
      <c r="W407" s="92"/>
    </row>
    <row r="408" spans="2:23">
      <c r="B408" t="s">
        <v>3648</v>
      </c>
      <c r="C408" t="s">
        <v>2602</v>
      </c>
      <c r="D408" s="91">
        <v>9718</v>
      </c>
      <c r="E408"/>
      <c r="F408" t="s">
        <v>3683</v>
      </c>
      <c r="G408" s="86">
        <v>45163</v>
      </c>
      <c r="H408" t="s">
        <v>211</v>
      </c>
      <c r="I408" s="77">
        <v>2.39</v>
      </c>
      <c r="J408" t="s">
        <v>1040</v>
      </c>
      <c r="K408" t="s">
        <v>110</v>
      </c>
      <c r="L408" s="78">
        <v>6.4299999999999996E-2</v>
      </c>
      <c r="M408" s="78">
        <v>7.2499999999999995E-2</v>
      </c>
      <c r="N408" s="77">
        <v>18874.05</v>
      </c>
      <c r="O408" s="77">
        <v>99.6</v>
      </c>
      <c r="P408" s="77">
        <v>76.275132043499994</v>
      </c>
      <c r="Q408" s="78">
        <v>5.9999999999999995E-4</v>
      </c>
      <c r="R408" s="78">
        <v>1E-4</v>
      </c>
      <c r="W408" s="92"/>
    </row>
    <row r="409" spans="2:23">
      <c r="B409" t="s">
        <v>3674</v>
      </c>
      <c r="C409" t="s">
        <v>2602</v>
      </c>
      <c r="D409" s="91">
        <v>7382</v>
      </c>
      <c r="E409"/>
      <c r="F409" t="s">
        <v>3683</v>
      </c>
      <c r="G409" s="86">
        <v>43860</v>
      </c>
      <c r="H409" t="s">
        <v>211</v>
      </c>
      <c r="I409" s="77">
        <v>2.58</v>
      </c>
      <c r="J409" t="s">
        <v>921</v>
      </c>
      <c r="K409" t="s">
        <v>106</v>
      </c>
      <c r="L409" s="78">
        <v>8.1699999999999995E-2</v>
      </c>
      <c r="M409" s="78">
        <v>8.3599999999999994E-2</v>
      </c>
      <c r="N409" s="77">
        <v>416110.95</v>
      </c>
      <c r="O409" s="77">
        <v>102.76</v>
      </c>
      <c r="P409" s="77">
        <v>1645.8155114347801</v>
      </c>
      <c r="Q409" s="78">
        <v>1.1900000000000001E-2</v>
      </c>
      <c r="R409" s="78">
        <v>1.1999999999999999E-3</v>
      </c>
      <c r="W409" s="92"/>
    </row>
    <row r="410" spans="2:23">
      <c r="B410" t="s">
        <v>3671</v>
      </c>
      <c r="C410" t="s">
        <v>2602</v>
      </c>
      <c r="D410" s="91">
        <v>9158</v>
      </c>
      <c r="E410"/>
      <c r="F410" t="s">
        <v>3683</v>
      </c>
      <c r="G410" s="86">
        <v>44179</v>
      </c>
      <c r="H410" t="s">
        <v>211</v>
      </c>
      <c r="I410" s="77">
        <v>2.4700000000000002</v>
      </c>
      <c r="J410" t="s">
        <v>921</v>
      </c>
      <c r="K410" t="s">
        <v>106</v>
      </c>
      <c r="L410" s="78">
        <v>8.0399999999999999E-2</v>
      </c>
      <c r="M410" s="78">
        <v>9.6600000000000005E-2</v>
      </c>
      <c r="N410" s="77">
        <v>188392.59</v>
      </c>
      <c r="O410" s="77">
        <v>100.8</v>
      </c>
      <c r="P410" s="77">
        <v>730.92406354128002</v>
      </c>
      <c r="Q410" s="78">
        <v>5.3E-3</v>
      </c>
      <c r="R410" s="78">
        <v>5.0000000000000001E-4</v>
      </c>
      <c r="W410" s="92"/>
    </row>
    <row r="411" spans="2:23">
      <c r="B411" t="s">
        <v>3673</v>
      </c>
      <c r="C411" t="s">
        <v>2602</v>
      </c>
      <c r="D411" s="91">
        <v>7823</v>
      </c>
      <c r="E411"/>
      <c r="F411" t="s">
        <v>3683</v>
      </c>
      <c r="G411" s="86">
        <v>44027</v>
      </c>
      <c r="H411" t="s">
        <v>211</v>
      </c>
      <c r="I411" s="77">
        <v>3.37</v>
      </c>
      <c r="J411" t="s">
        <v>1040</v>
      </c>
      <c r="K411" t="s">
        <v>110</v>
      </c>
      <c r="L411" s="78">
        <v>2.35E-2</v>
      </c>
      <c r="M411" s="78">
        <v>2.1399999999999999E-2</v>
      </c>
      <c r="N411" s="77">
        <v>288753.27</v>
      </c>
      <c r="O411" s="77">
        <v>101.43000000000022</v>
      </c>
      <c r="P411" s="77">
        <v>1188.37050744526</v>
      </c>
      <c r="Q411" s="78">
        <v>8.6E-3</v>
      </c>
      <c r="R411" s="78">
        <v>8.9999999999999998E-4</v>
      </c>
      <c r="W411" s="92"/>
    </row>
    <row r="412" spans="2:23">
      <c r="B412" t="s">
        <v>3673</v>
      </c>
      <c r="C412" t="s">
        <v>2602</v>
      </c>
      <c r="D412" s="91">
        <v>7993</v>
      </c>
      <c r="E412"/>
      <c r="F412" t="s">
        <v>3683</v>
      </c>
      <c r="G412" s="86">
        <v>44119</v>
      </c>
      <c r="H412" t="s">
        <v>211</v>
      </c>
      <c r="I412" s="77">
        <v>3.37</v>
      </c>
      <c r="J412" t="s">
        <v>1040</v>
      </c>
      <c r="K412" t="s">
        <v>110</v>
      </c>
      <c r="L412" s="78">
        <v>2.35E-2</v>
      </c>
      <c r="M412" s="78">
        <v>2.1399999999999999E-2</v>
      </c>
      <c r="N412" s="77">
        <v>288753.27</v>
      </c>
      <c r="O412" s="77">
        <v>101.43000000000022</v>
      </c>
      <c r="P412" s="77">
        <v>1188.37050744526</v>
      </c>
      <c r="Q412" s="78">
        <v>8.6E-3</v>
      </c>
      <c r="R412" s="78">
        <v>8.9999999999999998E-4</v>
      </c>
      <c r="W412" s="92"/>
    </row>
    <row r="413" spans="2:23">
      <c r="B413" t="s">
        <v>3673</v>
      </c>
      <c r="C413" t="s">
        <v>2602</v>
      </c>
      <c r="D413" s="91">
        <v>8187</v>
      </c>
      <c r="E413"/>
      <c r="F413" t="s">
        <v>3683</v>
      </c>
      <c r="G413" s="86">
        <v>44211</v>
      </c>
      <c r="H413" t="s">
        <v>211</v>
      </c>
      <c r="I413" s="77">
        <v>3.37</v>
      </c>
      <c r="J413" t="s">
        <v>1040</v>
      </c>
      <c r="K413" t="s">
        <v>110</v>
      </c>
      <c r="L413" s="78">
        <v>2.35E-2</v>
      </c>
      <c r="M413" s="78">
        <v>2.1399999999999999E-2</v>
      </c>
      <c r="N413" s="77">
        <v>288753.27</v>
      </c>
      <c r="O413" s="77">
        <v>101.43000000000022</v>
      </c>
      <c r="P413" s="77">
        <v>1188.37050744526</v>
      </c>
      <c r="Q413" s="78">
        <v>8.6E-3</v>
      </c>
      <c r="R413" s="78">
        <v>8.9999999999999998E-4</v>
      </c>
      <c r="W413" s="92"/>
    </row>
    <row r="414" spans="2:23">
      <c r="B414" s="79" t="s">
        <v>2610</v>
      </c>
      <c r="I414" s="81">
        <v>0</v>
      </c>
      <c r="M414" s="80">
        <v>0</v>
      </c>
      <c r="N414" s="81">
        <v>0</v>
      </c>
      <c r="P414" s="81">
        <v>0</v>
      </c>
      <c r="Q414" s="80">
        <v>0</v>
      </c>
      <c r="R414" s="80">
        <v>0</v>
      </c>
    </row>
    <row r="415" spans="2:23">
      <c r="B415" t="s">
        <v>210</v>
      </c>
      <c r="D415" s="91">
        <v>0</v>
      </c>
      <c r="F415" t="s">
        <v>210</v>
      </c>
      <c r="I415" s="77">
        <v>0</v>
      </c>
      <c r="J415" t="s">
        <v>210</v>
      </c>
      <c r="K415" t="s">
        <v>210</v>
      </c>
      <c r="L415" s="78">
        <v>0</v>
      </c>
      <c r="M415" s="78">
        <v>0</v>
      </c>
      <c r="N415" s="77">
        <v>0</v>
      </c>
      <c r="O415" s="77">
        <v>0</v>
      </c>
      <c r="P415" s="77">
        <v>0</v>
      </c>
      <c r="Q415" s="78">
        <v>0</v>
      </c>
      <c r="R415" s="78">
        <v>0</v>
      </c>
    </row>
    <row r="416" spans="2:23">
      <c r="B416" t="s">
        <v>227</v>
      </c>
    </row>
    <row r="417" spans="2:2">
      <c r="B417" t="s">
        <v>309</v>
      </c>
    </row>
    <row r="418" spans="2:2">
      <c r="B418" t="s">
        <v>310</v>
      </c>
    </row>
    <row r="419" spans="2:2">
      <c r="B419" t="s">
        <v>311</v>
      </c>
    </row>
  </sheetData>
  <mergeCells count="1">
    <mergeCell ref="B7:R7"/>
  </mergeCells>
  <dataValidations count="1">
    <dataValidation allowBlank="1" showInputMessage="1" showErrorMessage="1" sqref="C1:C4 A5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sqref="A1:XFD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 s="1" customFormat="1">
      <c r="B1" s="2" t="s">
        <v>0</v>
      </c>
      <c r="C1" s="82">
        <v>45197</v>
      </c>
    </row>
    <row r="2" spans="2:64" s="1" customFormat="1">
      <c r="B2" s="2" t="s">
        <v>1</v>
      </c>
      <c r="C2" s="12" t="s">
        <v>2662</v>
      </c>
    </row>
    <row r="3" spans="2:64" s="1" customFormat="1">
      <c r="B3" s="2" t="s">
        <v>2</v>
      </c>
      <c r="C3" s="26" t="s">
        <v>2663</v>
      </c>
    </row>
    <row r="4" spans="2:64" s="1" customFormat="1">
      <c r="B4" s="2" t="s">
        <v>3</v>
      </c>
      <c r="C4" s="83" t="s">
        <v>196</v>
      </c>
    </row>
    <row r="5" spans="2:64">
      <c r="B5" s="2"/>
    </row>
    <row r="7" spans="2:64" ht="26.25" customHeight="1">
      <c r="B7" s="115" t="s">
        <v>152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153</v>
      </c>
      <c r="J8" s="51" t="s">
        <v>55</v>
      </c>
      <c r="K8" s="51" t="s">
        <v>186</v>
      </c>
      <c r="L8" s="51" t="s">
        <v>187</v>
      </c>
      <c r="M8" s="51" t="s">
        <v>5</v>
      </c>
      <c r="N8" s="51" t="s">
        <v>57</v>
      </c>
      <c r="O8" s="52" t="s">
        <v>182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183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154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2002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210</v>
      </c>
      <c r="C14" t="s">
        <v>210</v>
      </c>
      <c r="E14" t="s">
        <v>210</v>
      </c>
      <c r="G14" s="77">
        <v>0</v>
      </c>
      <c r="H14" t="s">
        <v>210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2003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210</v>
      </c>
      <c r="C16" t="s">
        <v>210</v>
      </c>
      <c r="E16" t="s">
        <v>210</v>
      </c>
      <c r="G16" s="77">
        <v>0</v>
      </c>
      <c r="H16" t="s">
        <v>210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2613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210</v>
      </c>
      <c r="C18" t="s">
        <v>210</v>
      </c>
      <c r="E18" t="s">
        <v>210</v>
      </c>
      <c r="G18" s="77">
        <v>0</v>
      </c>
      <c r="H18" t="s">
        <v>210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2614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210</v>
      </c>
      <c r="C20" t="s">
        <v>210</v>
      </c>
      <c r="E20" t="s">
        <v>210</v>
      </c>
      <c r="G20" s="77">
        <v>0</v>
      </c>
      <c r="H20" t="s">
        <v>210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900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210</v>
      </c>
      <c r="C22" t="s">
        <v>210</v>
      </c>
      <c r="E22" t="s">
        <v>210</v>
      </c>
      <c r="G22" s="77">
        <v>0</v>
      </c>
      <c r="H22" t="s">
        <v>210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225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210</v>
      </c>
      <c r="C24" t="s">
        <v>210</v>
      </c>
      <c r="E24" t="s">
        <v>210</v>
      </c>
      <c r="G24" s="77">
        <v>0</v>
      </c>
      <c r="H24" t="s">
        <v>210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227</v>
      </c>
    </row>
    <row r="26" spans="2:15">
      <c r="B26" t="s">
        <v>309</v>
      </c>
    </row>
    <row r="27" spans="2:15">
      <c r="B27" t="s">
        <v>310</v>
      </c>
    </row>
    <row r="28" spans="2:15">
      <c r="B28" t="s">
        <v>311</v>
      </c>
    </row>
  </sheetData>
  <mergeCells count="1">
    <mergeCell ref="B7:O7"/>
  </mergeCells>
  <dataValidations count="1">
    <dataValidation allowBlank="1" showInputMessage="1" showErrorMessage="1" sqref="A5:XFD1048576 C1:C4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56"/>
  <sheetViews>
    <sheetView rightToLeft="1" topLeftCell="A4" workbookViewId="0">
      <selection activeCell="B25" sqref="B25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 s="1" customFormat="1">
      <c r="B1" s="2" t="s">
        <v>0</v>
      </c>
      <c r="C1" s="82">
        <v>45197</v>
      </c>
    </row>
    <row r="2" spans="2:55" s="1" customFormat="1">
      <c r="B2" s="2" t="s">
        <v>1</v>
      </c>
      <c r="C2" s="12" t="s">
        <v>2662</v>
      </c>
    </row>
    <row r="3" spans="2:55" s="1" customFormat="1">
      <c r="B3" s="2" t="s">
        <v>2</v>
      </c>
      <c r="C3" s="26" t="s">
        <v>2663</v>
      </c>
    </row>
    <row r="4" spans="2:55" s="1" customFormat="1">
      <c r="B4" s="2" t="s">
        <v>3</v>
      </c>
      <c r="C4" s="83" t="s">
        <v>196</v>
      </c>
    </row>
    <row r="5" spans="2:55">
      <c r="B5" s="2"/>
    </row>
    <row r="7" spans="2:55" ht="26.25" customHeight="1">
      <c r="B7" s="115" t="s">
        <v>155</v>
      </c>
      <c r="C7" s="116"/>
      <c r="D7" s="116"/>
      <c r="E7" s="116"/>
      <c r="F7" s="116"/>
      <c r="G7" s="116"/>
      <c r="H7" s="116"/>
      <c r="I7" s="116"/>
      <c r="J7" s="117"/>
    </row>
    <row r="8" spans="2:55" s="19" customFormat="1" ht="63">
      <c r="B8" s="50" t="s">
        <v>96</v>
      </c>
      <c r="C8" s="53" t="s">
        <v>156</v>
      </c>
      <c r="D8" s="53" t="s">
        <v>157</v>
      </c>
      <c r="E8" s="53" t="s">
        <v>158</v>
      </c>
      <c r="F8" s="53" t="s">
        <v>53</v>
      </c>
      <c r="G8" s="53" t="s">
        <v>159</v>
      </c>
      <c r="H8" s="53" t="s">
        <v>57</v>
      </c>
      <c r="I8" s="54" t="s">
        <v>58</v>
      </c>
      <c r="J8" s="74" t="s">
        <v>180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181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160</v>
      </c>
      <c r="C11" s="7"/>
      <c r="D11" s="7"/>
      <c r="E11" s="76">
        <f>E12</f>
        <v>1.2971928496508595E-2</v>
      </c>
      <c r="F11" s="7"/>
      <c r="G11" s="75">
        <f>G12+G27</f>
        <v>19984.506670000002</v>
      </c>
      <c r="H11" s="76">
        <f>G11/$G$11</f>
        <v>1</v>
      </c>
      <c r="I11" s="76">
        <f>G11/'סכום נכסי הקרן'!$C$42</f>
        <v>1.447977952825099E-2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f>E13*G13/G12</f>
        <v>1.2971928496508595E-2</v>
      </c>
      <c r="F12" s="19"/>
      <c r="G12" s="81">
        <f>G13+G21</f>
        <v>19984.506670000002</v>
      </c>
      <c r="H12" s="80">
        <f t="shared" ref="H12:H31" si="0">G12/$G$11</f>
        <v>1</v>
      </c>
      <c r="I12" s="80">
        <f>G12/'סכום נכסי הקרן'!$C$42</f>
        <v>1.447977952825099E-2</v>
      </c>
    </row>
    <row r="13" spans="2:55">
      <c r="B13" s="79" t="s">
        <v>2615</v>
      </c>
      <c r="E13" s="80">
        <f>(E14*G14+E15*G15+E16*G16+E17*G17+E18*G18+E19*G19+E20*G20)/G13</f>
        <v>2.586334238830483E-2</v>
      </c>
      <c r="F13" s="19"/>
      <c r="G13" s="81">
        <f>SUM(G14:G20)</f>
        <v>10023.36</v>
      </c>
      <c r="H13" s="80">
        <f t="shared" si="0"/>
        <v>0.50155653904865694</v>
      </c>
      <c r="I13" s="80">
        <f>G13/'סכום נכסי הקרן'!$C$42</f>
        <v>7.2624281063771601E-3</v>
      </c>
    </row>
    <row r="14" spans="2:55">
      <c r="B14" t="s">
        <v>2822</v>
      </c>
      <c r="C14" s="86">
        <v>44926</v>
      </c>
      <c r="D14" t="s">
        <v>2616</v>
      </c>
      <c r="E14" s="78">
        <v>4.2032827196012194E-2</v>
      </c>
      <c r="F14" t="s">
        <v>102</v>
      </c>
      <c r="G14" s="77">
        <v>1029.75</v>
      </c>
      <c r="H14" s="78">
        <f t="shared" si="0"/>
        <v>5.1527416563443236E-2</v>
      </c>
      <c r="I14" s="78">
        <f>G14/'סכום נכסי הקרן'!$C$42</f>
        <v>7.4610563149900635E-4</v>
      </c>
      <c r="J14" t="s">
        <v>2617</v>
      </c>
    </row>
    <row r="15" spans="2:55">
      <c r="B15" t="s">
        <v>2823</v>
      </c>
      <c r="C15" s="86">
        <v>45107</v>
      </c>
      <c r="D15" t="s">
        <v>2824</v>
      </c>
      <c r="E15" s="78">
        <v>5.1900000000000002E-2</v>
      </c>
      <c r="F15" t="s">
        <v>102</v>
      </c>
      <c r="G15" s="77">
        <v>624</v>
      </c>
      <c r="H15" s="78">
        <f t="shared" si="0"/>
        <v>3.1224188332691024E-2</v>
      </c>
      <c r="I15" s="78">
        <f>G15/'סכום נכסי הקרן'!$C$42</f>
        <v>4.5211936300595289E-4</v>
      </c>
      <c r="J15" t="s">
        <v>2825</v>
      </c>
    </row>
    <row r="16" spans="2:55">
      <c r="B16" t="s">
        <v>2826</v>
      </c>
      <c r="C16" s="86">
        <v>44926</v>
      </c>
      <c r="D16" t="s">
        <v>2824</v>
      </c>
      <c r="E16" s="78">
        <v>1.0297859547186003E-2</v>
      </c>
      <c r="F16" t="s">
        <v>102</v>
      </c>
      <c r="G16" s="77">
        <v>503.39</v>
      </c>
      <c r="H16" s="78">
        <f t="shared" si="0"/>
        <v>2.5189013084604701E-2</v>
      </c>
      <c r="I16" s="78">
        <f>G16/'סכום נכסי הקרן'!$C$42</f>
        <v>3.6473135599930548E-4</v>
      </c>
      <c r="J16" t="s">
        <v>2619</v>
      </c>
    </row>
    <row r="17" spans="2:10">
      <c r="B17" t="s">
        <v>2827</v>
      </c>
      <c r="C17" s="86">
        <v>44926</v>
      </c>
      <c r="D17" t="s">
        <v>2824</v>
      </c>
      <c r="E17" s="78">
        <v>4.7715854197798266E-2</v>
      </c>
      <c r="F17" t="s">
        <v>102</v>
      </c>
      <c r="G17" s="77">
        <v>2626.9</v>
      </c>
      <c r="H17" s="78">
        <f t="shared" si="0"/>
        <v>0.13144682745375968</v>
      </c>
      <c r="I17" s="78">
        <f>G17/'סכום נכסי הקרן'!$C$42</f>
        <v>1.9033210812184898E-3</v>
      </c>
      <c r="J17" t="s">
        <v>2828</v>
      </c>
    </row>
    <row r="18" spans="2:10">
      <c r="B18" t="s">
        <v>2829</v>
      </c>
      <c r="C18" s="86">
        <v>44834</v>
      </c>
      <c r="D18" t="s">
        <v>2824</v>
      </c>
      <c r="E18" s="78">
        <v>9.2883575254452705E-4</v>
      </c>
      <c r="F18" t="s">
        <v>102</v>
      </c>
      <c r="G18" s="77">
        <v>870.94</v>
      </c>
      <c r="H18" s="78">
        <f t="shared" si="0"/>
        <v>4.3580760555246671E-2</v>
      </c>
      <c r="I18" s="78">
        <f>G18/'סכום נכסי הקרן'!$C$42</f>
        <v>6.3103980451346899E-4</v>
      </c>
      <c r="J18" t="s">
        <v>2830</v>
      </c>
    </row>
    <row r="19" spans="2:10">
      <c r="B19" t="s">
        <v>2831</v>
      </c>
      <c r="C19" s="86">
        <v>44977</v>
      </c>
      <c r="D19" t="s">
        <v>123</v>
      </c>
      <c r="E19" s="78">
        <v>1.5207678865906626E-2</v>
      </c>
      <c r="F19" t="s">
        <v>102</v>
      </c>
      <c r="G19" s="77">
        <f>2417.69</f>
        <v>2417.69</v>
      </c>
      <c r="H19" s="78">
        <f t="shared" si="0"/>
        <v>0.12097821777253807</v>
      </c>
      <c r="I19" s="78">
        <f>G19/'סכום נכסי הקרן'!$C$42</f>
        <v>1.7517379210670869E-3</v>
      </c>
      <c r="J19" t="s">
        <v>2832</v>
      </c>
    </row>
    <row r="20" spans="2:10">
      <c r="B20" t="s">
        <v>2833</v>
      </c>
      <c r="C20" s="86">
        <v>45077</v>
      </c>
      <c r="D20" t="s">
        <v>123</v>
      </c>
      <c r="E20" s="78">
        <v>7.9272757428686461E-3</v>
      </c>
      <c r="F20" t="s">
        <v>102</v>
      </c>
      <c r="G20" s="77">
        <v>1950.69</v>
      </c>
      <c r="H20" s="78">
        <f t="shared" si="0"/>
        <v>9.7610115286373478E-2</v>
      </c>
      <c r="I20" s="78">
        <f>G20/'סכום נכסי הקרן'!$C$42</f>
        <v>1.4133729490738497E-3</v>
      </c>
      <c r="J20" t="s">
        <v>2834</v>
      </c>
    </row>
    <row r="21" spans="2:10">
      <c r="B21" s="79" t="s">
        <v>2618</v>
      </c>
      <c r="C21" s="87"/>
      <c r="E21" s="80">
        <v>0</v>
      </c>
      <c r="F21" s="19"/>
      <c r="G21" s="81">
        <v>9961.1466700000001</v>
      </c>
      <c r="H21" s="80">
        <f t="shared" si="0"/>
        <v>0.49844346095134301</v>
      </c>
      <c r="I21" s="80">
        <f>G21/'סכום נכסי הקרן'!$C$42</f>
        <v>7.2173514218738279E-3</v>
      </c>
    </row>
    <row r="22" spans="2:10">
      <c r="B22" t="s">
        <v>2835</v>
      </c>
      <c r="C22" s="86">
        <v>44834</v>
      </c>
      <c r="D22" t="s">
        <v>123</v>
      </c>
      <c r="E22" s="78">
        <v>0</v>
      </c>
      <c r="F22" t="s">
        <v>102</v>
      </c>
      <c r="G22" s="77">
        <v>7201.86</v>
      </c>
      <c r="H22" s="78">
        <f t="shared" si="0"/>
        <v>0.36037216824627272</v>
      </c>
      <c r="I22" s="78">
        <f>G22/'סכום נכסי הקרן'!$C$42</f>
        <v>5.2181095443238007E-3</v>
      </c>
      <c r="J22" t="s">
        <v>2836</v>
      </c>
    </row>
    <row r="23" spans="2:10">
      <c r="B23" t="s">
        <v>2837</v>
      </c>
      <c r="C23" s="86">
        <v>44834</v>
      </c>
      <c r="D23" t="s">
        <v>123</v>
      </c>
      <c r="E23" s="78">
        <v>0</v>
      </c>
      <c r="F23" t="s">
        <v>102</v>
      </c>
      <c r="G23" s="77">
        <v>2152.6799999999998</v>
      </c>
      <c r="H23" s="78">
        <f t="shared" si="0"/>
        <v>0.10771744509618159</v>
      </c>
      <c r="I23" s="78">
        <f>G23/'סכום נכסי הקרן'!$C$42</f>
        <v>1.5597248563391901E-3</v>
      </c>
      <c r="J23" t="s">
        <v>2838</v>
      </c>
    </row>
    <row r="24" spans="2:10">
      <c r="B24" t="s">
        <v>2839</v>
      </c>
      <c r="C24" s="86">
        <v>44377</v>
      </c>
      <c r="D24" t="s">
        <v>123</v>
      </c>
      <c r="E24" s="78">
        <v>0</v>
      </c>
      <c r="F24" t="s">
        <v>102</v>
      </c>
      <c r="G24" s="77">
        <v>142.24</v>
      </c>
      <c r="H24" s="78">
        <f t="shared" si="0"/>
        <v>7.1175136994262363E-3</v>
      </c>
      <c r="I24" s="78">
        <f>G24/'סכום נכסי הקרן'!$C$42</f>
        <v>1.0306002915699798E-4</v>
      </c>
      <c r="J24" t="s">
        <v>2840</v>
      </c>
    </row>
    <row r="25" spans="2:10">
      <c r="B25" t="s">
        <v>2841</v>
      </c>
      <c r="C25" s="86">
        <v>44377</v>
      </c>
      <c r="D25" t="s">
        <v>123</v>
      </c>
      <c r="E25" s="78">
        <v>0</v>
      </c>
      <c r="F25" t="s">
        <v>102</v>
      </c>
      <c r="G25" s="77">
        <v>194.2</v>
      </c>
      <c r="H25" s="78">
        <f t="shared" si="0"/>
        <v>9.717527843283006E-3</v>
      </c>
      <c r="I25" s="78">
        <f>G25/'סכום נכסי הקרן'!$C$42</f>
        <v>1.4070766073037827E-4</v>
      </c>
      <c r="J25" t="s">
        <v>2840</v>
      </c>
    </row>
    <row r="26" spans="2:10">
      <c r="B26" t="s">
        <v>2842</v>
      </c>
      <c r="C26" s="86">
        <v>44834</v>
      </c>
      <c r="D26" t="s">
        <v>123</v>
      </c>
      <c r="E26" s="78">
        <v>0</v>
      </c>
      <c r="F26" t="s">
        <v>102</v>
      </c>
      <c r="G26" s="77">
        <v>270.17</v>
      </c>
      <c r="H26" s="78">
        <f t="shared" si="0"/>
        <v>1.3518972695261432E-2</v>
      </c>
      <c r="I26" s="78">
        <f>G26/'סכום נכסי הקרן'!$C$42</f>
        <v>1.957517440758306E-4</v>
      </c>
      <c r="J26" t="s">
        <v>2843</v>
      </c>
    </row>
    <row r="27" spans="2:10">
      <c r="B27" s="79" t="s">
        <v>225</v>
      </c>
      <c r="E27" s="80">
        <v>0</v>
      </c>
      <c r="F27" s="19"/>
      <c r="G27" s="81">
        <v>0</v>
      </c>
      <c r="H27" s="80">
        <f t="shared" si="0"/>
        <v>0</v>
      </c>
      <c r="I27" s="80">
        <f>G27/'סכום נכסי הקרן'!$C$42</f>
        <v>0</v>
      </c>
    </row>
    <row r="28" spans="2:10">
      <c r="B28" s="79" t="s">
        <v>2615</v>
      </c>
      <c r="E28" s="80">
        <v>0</v>
      </c>
      <c r="F28" s="19"/>
      <c r="G28" s="81">
        <v>0</v>
      </c>
      <c r="H28" s="80">
        <f t="shared" si="0"/>
        <v>0</v>
      </c>
      <c r="I28" s="80">
        <f>G28/'סכום נכסי הקרן'!$C$42</f>
        <v>0</v>
      </c>
    </row>
    <row r="29" spans="2:10">
      <c r="B29" t="s">
        <v>210</v>
      </c>
      <c r="E29" s="78">
        <v>0</v>
      </c>
      <c r="F29" t="s">
        <v>210</v>
      </c>
      <c r="G29" s="77">
        <v>0</v>
      </c>
      <c r="H29" s="78">
        <f t="shared" si="0"/>
        <v>0</v>
      </c>
      <c r="I29" s="78">
        <f>G29/'סכום נכסי הקרן'!$C$42</f>
        <v>0</v>
      </c>
    </row>
    <row r="30" spans="2:10">
      <c r="B30" s="79" t="s">
        <v>2618</v>
      </c>
      <c r="E30" s="80">
        <v>0</v>
      </c>
      <c r="F30" s="19"/>
      <c r="G30" s="81">
        <v>0</v>
      </c>
      <c r="H30" s="80">
        <f t="shared" si="0"/>
        <v>0</v>
      </c>
      <c r="I30" s="80">
        <f>G30/'סכום נכסי הקרן'!$C$42</f>
        <v>0</v>
      </c>
    </row>
    <row r="31" spans="2:10">
      <c r="B31" t="s">
        <v>210</v>
      </c>
      <c r="E31" s="78">
        <v>0</v>
      </c>
      <c r="F31" t="s">
        <v>210</v>
      </c>
      <c r="G31" s="77">
        <v>0</v>
      </c>
      <c r="H31" s="78">
        <f t="shared" si="0"/>
        <v>0</v>
      </c>
      <c r="I31" s="78">
        <f>G31/'סכום נכסי הקרן'!$C$42</f>
        <v>0</v>
      </c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  <row r="847" spans="6:8">
      <c r="F847" s="19"/>
      <c r="G847" s="19"/>
      <c r="H847" s="19"/>
    </row>
    <row r="848" spans="6:8">
      <c r="F848" s="19"/>
      <c r="G848" s="19"/>
      <c r="H848" s="19"/>
    </row>
    <row r="849" spans="6:8">
      <c r="F849" s="19"/>
      <c r="G849" s="19"/>
      <c r="H849" s="19"/>
    </row>
    <row r="850" spans="6:8">
      <c r="F850" s="19"/>
      <c r="G850" s="19"/>
      <c r="H850" s="19"/>
    </row>
    <row r="851" spans="6:8">
      <c r="F851" s="19"/>
      <c r="G851" s="19"/>
      <c r="H851" s="19"/>
    </row>
    <row r="852" spans="6:8">
      <c r="F852" s="19"/>
      <c r="G852" s="19"/>
      <c r="H852" s="19"/>
    </row>
    <row r="853" spans="6:8">
      <c r="F853" s="19"/>
      <c r="G853" s="19"/>
      <c r="H853" s="19"/>
    </row>
    <row r="854" spans="6:8">
      <c r="F854" s="19"/>
      <c r="G854" s="19"/>
      <c r="H854" s="19"/>
    </row>
    <row r="855" spans="6:8">
      <c r="F855" s="19"/>
      <c r="G855" s="19"/>
      <c r="H855" s="19"/>
    </row>
    <row r="856" spans="6:8">
      <c r="F856" s="19"/>
      <c r="G856" s="19"/>
      <c r="H856" s="19"/>
    </row>
  </sheetData>
  <mergeCells count="1">
    <mergeCell ref="B7:J7"/>
  </mergeCells>
  <dataValidations count="1">
    <dataValidation allowBlank="1" showInputMessage="1" showErrorMessage="1" sqref="C1:C4 A5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sqref="A1:XFD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 s="1" customFormat="1">
      <c r="B1" s="2" t="s">
        <v>0</v>
      </c>
      <c r="C1" s="82">
        <v>45197</v>
      </c>
    </row>
    <row r="2" spans="2:60" s="1" customFormat="1">
      <c r="B2" s="2" t="s">
        <v>1</v>
      </c>
      <c r="C2" s="12" t="s">
        <v>2662</v>
      </c>
    </row>
    <row r="3" spans="2:60" s="1" customFormat="1">
      <c r="B3" s="2" t="s">
        <v>2</v>
      </c>
      <c r="C3" s="26" t="s">
        <v>2663</v>
      </c>
    </row>
    <row r="4" spans="2:60" s="1" customFormat="1">
      <c r="B4" s="2" t="s">
        <v>3</v>
      </c>
      <c r="C4" s="83" t="s">
        <v>196</v>
      </c>
    </row>
    <row r="5" spans="2:60">
      <c r="B5" s="2"/>
      <c r="C5" s="2"/>
    </row>
    <row r="7" spans="2:60" ht="26.25" customHeight="1">
      <c r="B7" s="115" t="s">
        <v>161</v>
      </c>
      <c r="C7" s="116"/>
      <c r="D7" s="116"/>
      <c r="E7" s="116"/>
      <c r="F7" s="116"/>
      <c r="G7" s="116"/>
      <c r="H7" s="116"/>
      <c r="I7" s="116"/>
      <c r="J7" s="116"/>
      <c r="K7" s="11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162</v>
      </c>
      <c r="F8" s="50" t="s">
        <v>163</v>
      </c>
      <c r="G8" s="50" t="s">
        <v>53</v>
      </c>
      <c r="H8" s="50" t="s">
        <v>164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165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210</v>
      </c>
      <c r="D13" t="s">
        <v>210</v>
      </c>
      <c r="E13" s="19"/>
      <c r="F13" s="78">
        <v>0</v>
      </c>
      <c r="G13" t="s">
        <v>210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210</v>
      </c>
      <c r="D15" t="s">
        <v>210</v>
      </c>
      <c r="E15" s="19"/>
      <c r="F15" s="78">
        <v>0</v>
      </c>
      <c r="G15" t="s">
        <v>210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5:XFD1048576 C1:C4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/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 s="1" customFormat="1">
      <c r="B1" s="2" t="s">
        <v>0</v>
      </c>
      <c r="C1" s="82">
        <v>45197</v>
      </c>
    </row>
    <row r="2" spans="2:60" s="1" customFormat="1">
      <c r="B2" s="2" t="s">
        <v>1</v>
      </c>
      <c r="C2" s="12" t="s">
        <v>2662</v>
      </c>
    </row>
    <row r="3" spans="2:60" s="1" customFormat="1">
      <c r="B3" s="2" t="s">
        <v>2</v>
      </c>
      <c r="C3" s="26" t="s">
        <v>2663</v>
      </c>
    </row>
    <row r="4" spans="2:60" s="1" customFormat="1">
      <c r="B4" s="2" t="s">
        <v>3</v>
      </c>
      <c r="C4" s="83" t="s">
        <v>196</v>
      </c>
    </row>
    <row r="5" spans="2:60">
      <c r="B5" s="2"/>
    </row>
    <row r="7" spans="2:60" ht="26.25" customHeight="1">
      <c r="B7" s="115" t="s">
        <v>166</v>
      </c>
      <c r="C7" s="116"/>
      <c r="D7" s="116"/>
      <c r="E7" s="116"/>
      <c r="F7" s="116"/>
      <c r="G7" s="116"/>
      <c r="H7" s="116"/>
      <c r="I7" s="116"/>
      <c r="J7" s="116"/>
      <c r="K7" s="11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162</v>
      </c>
      <c r="F8" s="53" t="s">
        <v>163</v>
      </c>
      <c r="G8" s="53" t="s">
        <v>53</v>
      </c>
      <c r="H8" s="53" t="s">
        <v>164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167</v>
      </c>
      <c r="C11" s="25"/>
      <c r="D11" s="7"/>
      <c r="E11" s="7"/>
      <c r="F11" s="7"/>
      <c r="G11" s="7"/>
      <c r="H11" s="76">
        <v>-1E-4</v>
      </c>
      <c r="I11" s="75">
        <v>31655.2210207266</v>
      </c>
      <c r="J11" s="76">
        <v>1</v>
      </c>
      <c r="K11" s="76">
        <v>2.29E-2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-1E-4</v>
      </c>
      <c r="I12" s="81">
        <v>31655.2210207266</v>
      </c>
      <c r="J12" s="80">
        <v>1</v>
      </c>
      <c r="K12" s="80">
        <v>2.29E-2</v>
      </c>
    </row>
    <row r="13" spans="2:60">
      <c r="B13" t="s">
        <v>2620</v>
      </c>
      <c r="C13" t="s">
        <v>2621</v>
      </c>
      <c r="D13" t="s">
        <v>210</v>
      </c>
      <c r="E13" t="s">
        <v>211</v>
      </c>
      <c r="F13" s="78">
        <v>0</v>
      </c>
      <c r="G13" t="s">
        <v>106</v>
      </c>
      <c r="H13" s="78">
        <v>0</v>
      </c>
      <c r="I13" s="77">
        <v>43.662478649999997</v>
      </c>
      <c r="J13" s="78">
        <v>1.4E-3</v>
      </c>
      <c r="K13" s="78">
        <v>0</v>
      </c>
    </row>
    <row r="14" spans="2:60">
      <c r="B14" t="s">
        <v>2622</v>
      </c>
      <c r="C14" t="s">
        <v>2623</v>
      </c>
      <c r="D14" t="s">
        <v>210</v>
      </c>
      <c r="E14" t="s">
        <v>211</v>
      </c>
      <c r="F14" s="78">
        <v>0</v>
      </c>
      <c r="G14" t="s">
        <v>102</v>
      </c>
      <c r="H14" s="78">
        <v>0</v>
      </c>
      <c r="I14" s="77">
        <v>45.56232</v>
      </c>
      <c r="J14" s="78">
        <v>1.4E-3</v>
      </c>
      <c r="K14" s="78">
        <v>0</v>
      </c>
    </row>
    <row r="15" spans="2:60">
      <c r="B15" t="s">
        <v>2624</v>
      </c>
      <c r="C15" t="s">
        <v>2625</v>
      </c>
      <c r="D15" t="s">
        <v>210</v>
      </c>
      <c r="E15" t="s">
        <v>211</v>
      </c>
      <c r="F15" s="78">
        <v>0</v>
      </c>
      <c r="G15" t="s">
        <v>102</v>
      </c>
      <c r="H15" s="78">
        <v>0</v>
      </c>
      <c r="I15" s="77">
        <v>-547.93739000000005</v>
      </c>
      <c r="J15" s="78">
        <v>-1.7299999999999999E-2</v>
      </c>
      <c r="K15" s="78">
        <v>-4.0000000000000002E-4</v>
      </c>
    </row>
    <row r="16" spans="2:60">
      <c r="B16" t="s">
        <v>2626</v>
      </c>
      <c r="C16" t="s">
        <v>2627</v>
      </c>
      <c r="D16" t="s">
        <v>210</v>
      </c>
      <c r="E16" t="s">
        <v>211</v>
      </c>
      <c r="F16" s="78">
        <v>0</v>
      </c>
      <c r="G16" t="s">
        <v>102</v>
      </c>
      <c r="H16" s="78">
        <v>0</v>
      </c>
      <c r="I16" s="77">
        <v>-131.83302</v>
      </c>
      <c r="J16" s="78">
        <v>-4.1999999999999997E-3</v>
      </c>
      <c r="K16" s="78">
        <v>-1E-4</v>
      </c>
    </row>
    <row r="17" spans="2:11">
      <c r="B17" t="s">
        <v>2628</v>
      </c>
      <c r="C17" t="s">
        <v>2629</v>
      </c>
      <c r="D17" t="s">
        <v>210</v>
      </c>
      <c r="E17" t="s">
        <v>211</v>
      </c>
      <c r="F17" s="78">
        <v>0</v>
      </c>
      <c r="G17" t="s">
        <v>102</v>
      </c>
      <c r="H17" s="78">
        <v>0</v>
      </c>
      <c r="I17" s="77">
        <v>510.04667000000001</v>
      </c>
      <c r="J17" s="78">
        <v>1.61E-2</v>
      </c>
      <c r="K17" s="78">
        <v>4.0000000000000002E-4</v>
      </c>
    </row>
    <row r="18" spans="2:11">
      <c r="B18" t="s">
        <v>2630</v>
      </c>
      <c r="C18" t="s">
        <v>2631</v>
      </c>
      <c r="D18" t="s">
        <v>210</v>
      </c>
      <c r="E18" t="s">
        <v>211</v>
      </c>
      <c r="F18" s="78">
        <v>0</v>
      </c>
      <c r="G18" t="s">
        <v>102</v>
      </c>
      <c r="H18" s="78">
        <v>0</v>
      </c>
      <c r="I18" s="77">
        <v>6.7421199999999999</v>
      </c>
      <c r="J18" s="78">
        <v>2.0000000000000001E-4</v>
      </c>
      <c r="K18" s="78">
        <v>0</v>
      </c>
    </row>
    <row r="19" spans="2:11">
      <c r="B19" t="s">
        <v>2632</v>
      </c>
      <c r="C19" t="s">
        <v>2633</v>
      </c>
      <c r="D19" t="s">
        <v>210</v>
      </c>
      <c r="E19" t="s">
        <v>211</v>
      </c>
      <c r="F19" s="78">
        <v>0</v>
      </c>
      <c r="G19" t="s">
        <v>102</v>
      </c>
      <c r="H19" s="78">
        <v>0</v>
      </c>
      <c r="I19" s="77">
        <v>-23.860289999999999</v>
      </c>
      <c r="J19" s="78">
        <v>-8.0000000000000004E-4</v>
      </c>
      <c r="K19" s="78">
        <v>0</v>
      </c>
    </row>
    <row r="20" spans="2:11">
      <c r="B20" t="s">
        <v>2634</v>
      </c>
      <c r="C20" t="s">
        <v>2635</v>
      </c>
      <c r="D20" t="s">
        <v>210</v>
      </c>
      <c r="E20" t="s">
        <v>211</v>
      </c>
      <c r="F20" s="78">
        <v>0</v>
      </c>
      <c r="G20" t="s">
        <v>102</v>
      </c>
      <c r="H20" s="78">
        <v>0</v>
      </c>
      <c r="I20" s="77">
        <v>-54.518909999999998</v>
      </c>
      <c r="J20" s="78">
        <v>-1.6999999999999999E-3</v>
      </c>
      <c r="K20" s="78">
        <v>0</v>
      </c>
    </row>
    <row r="21" spans="2:11">
      <c r="B21" t="s">
        <v>2636</v>
      </c>
      <c r="C21" t="s">
        <v>2637</v>
      </c>
      <c r="D21" t="s">
        <v>210</v>
      </c>
      <c r="E21" t="s">
        <v>211</v>
      </c>
      <c r="F21" s="78">
        <v>0</v>
      </c>
      <c r="G21" t="s">
        <v>106</v>
      </c>
      <c r="H21" s="78">
        <v>0</v>
      </c>
      <c r="I21" s="77">
        <v>9.8117168400000008</v>
      </c>
      <c r="J21" s="78">
        <v>2.9999999999999997E-4</v>
      </c>
      <c r="K21" s="78">
        <v>0</v>
      </c>
    </row>
    <row r="22" spans="2:11">
      <c r="B22" t="s">
        <v>2638</v>
      </c>
      <c r="C22" t="s">
        <v>2639</v>
      </c>
      <c r="D22" t="s">
        <v>210</v>
      </c>
      <c r="E22" t="s">
        <v>211</v>
      </c>
      <c r="F22" s="78">
        <v>0</v>
      </c>
      <c r="G22" t="s">
        <v>120</v>
      </c>
      <c r="H22" s="78">
        <v>0</v>
      </c>
      <c r="I22" s="77">
        <v>-0.19970121599999999</v>
      </c>
      <c r="J22" s="78">
        <v>0</v>
      </c>
      <c r="K22" s="78">
        <v>0</v>
      </c>
    </row>
    <row r="23" spans="2:11">
      <c r="B23" t="s">
        <v>2640</v>
      </c>
      <c r="C23" t="s">
        <v>2641</v>
      </c>
      <c r="D23" t="s">
        <v>210</v>
      </c>
      <c r="E23" t="s">
        <v>211</v>
      </c>
      <c r="F23" s="78">
        <v>0</v>
      </c>
      <c r="G23" t="s">
        <v>110</v>
      </c>
      <c r="H23" s="78">
        <v>0</v>
      </c>
      <c r="I23" s="77">
        <v>1.2243100499999999</v>
      </c>
      <c r="J23" s="78">
        <v>0</v>
      </c>
      <c r="K23" s="78">
        <v>0</v>
      </c>
    </row>
    <row r="24" spans="2:11">
      <c r="B24" t="s">
        <v>2642</v>
      </c>
      <c r="C24" t="s">
        <v>2643</v>
      </c>
      <c r="D24" t="s">
        <v>210</v>
      </c>
      <c r="E24" t="s">
        <v>211</v>
      </c>
      <c r="F24" s="78">
        <v>0</v>
      </c>
      <c r="G24" t="s">
        <v>203</v>
      </c>
      <c r="H24" s="78">
        <v>0</v>
      </c>
      <c r="I24" s="77">
        <v>-4.7121419250000001</v>
      </c>
      <c r="J24" s="78">
        <v>-1E-4</v>
      </c>
      <c r="K24" s="78">
        <v>0</v>
      </c>
    </row>
    <row r="25" spans="2:11">
      <c r="B25" t="s">
        <v>2644</v>
      </c>
      <c r="C25" t="s">
        <v>2645</v>
      </c>
      <c r="D25" t="s">
        <v>210</v>
      </c>
      <c r="E25" t="s">
        <v>211</v>
      </c>
      <c r="F25" s="78">
        <v>0</v>
      </c>
      <c r="G25" t="s">
        <v>113</v>
      </c>
      <c r="H25" s="78">
        <v>0</v>
      </c>
      <c r="I25" s="77">
        <v>-2.5893952699999998</v>
      </c>
      <c r="J25" s="78">
        <v>-1E-4</v>
      </c>
      <c r="K25" s="78">
        <v>0</v>
      </c>
    </row>
    <row r="26" spans="2:11">
      <c r="B26" t="s">
        <v>2646</v>
      </c>
      <c r="C26" t="s">
        <v>2647</v>
      </c>
      <c r="D26" t="s">
        <v>210</v>
      </c>
      <c r="E26" t="s">
        <v>211</v>
      </c>
      <c r="F26" s="78">
        <v>0</v>
      </c>
      <c r="G26" t="s">
        <v>102</v>
      </c>
      <c r="H26" s="78">
        <v>0</v>
      </c>
      <c r="I26" s="77">
        <v>2.0000000000000001E-13</v>
      </c>
      <c r="J26" s="78">
        <v>0</v>
      </c>
      <c r="K26" s="78">
        <v>0</v>
      </c>
    </row>
    <row r="27" spans="2:11">
      <c r="B27" t="s">
        <v>2648</v>
      </c>
      <c r="C27" t="s">
        <v>2649</v>
      </c>
      <c r="D27" t="s">
        <v>210</v>
      </c>
      <c r="E27" t="s">
        <v>211</v>
      </c>
      <c r="F27" s="78">
        <v>0</v>
      </c>
      <c r="G27" t="s">
        <v>106</v>
      </c>
      <c r="H27" s="78">
        <v>0</v>
      </c>
      <c r="I27" s="77">
        <v>22941.139081950001</v>
      </c>
      <c r="J27" s="78">
        <v>0.72470000000000001</v>
      </c>
      <c r="K27" s="78">
        <v>1.66E-2</v>
      </c>
    </row>
    <row r="28" spans="2:11">
      <c r="B28" t="s">
        <v>2650</v>
      </c>
      <c r="C28" t="s">
        <v>2651</v>
      </c>
      <c r="D28" t="s">
        <v>210</v>
      </c>
      <c r="E28" t="s">
        <v>211</v>
      </c>
      <c r="F28" s="78">
        <v>0</v>
      </c>
      <c r="G28" t="s">
        <v>199</v>
      </c>
      <c r="H28" s="78">
        <v>0</v>
      </c>
      <c r="I28" s="77">
        <v>14.547999967599999</v>
      </c>
      <c r="J28" s="78">
        <v>5.0000000000000001E-4</v>
      </c>
      <c r="K28" s="78">
        <v>0</v>
      </c>
    </row>
    <row r="29" spans="2:11">
      <c r="B29" t="s">
        <v>2652</v>
      </c>
      <c r="C29" t="s">
        <v>2653</v>
      </c>
      <c r="D29" t="s">
        <v>210</v>
      </c>
      <c r="E29" t="s">
        <v>211</v>
      </c>
      <c r="F29" s="78">
        <v>5.1499999999999997E-2</v>
      </c>
      <c r="G29" t="s">
        <v>102</v>
      </c>
      <c r="H29" s="78">
        <v>3.6299999999999999E-2</v>
      </c>
      <c r="I29" s="77">
        <v>-83.606179999999995</v>
      </c>
      <c r="J29" s="78">
        <v>-2.5999999999999999E-3</v>
      </c>
      <c r="K29" s="78">
        <v>-1E-4</v>
      </c>
    </row>
    <row r="30" spans="2:11">
      <c r="B30" t="s">
        <v>2654</v>
      </c>
      <c r="C30" t="s">
        <v>2655</v>
      </c>
      <c r="D30" t="s">
        <v>210</v>
      </c>
      <c r="E30" t="s">
        <v>211</v>
      </c>
      <c r="F30" s="78">
        <v>0</v>
      </c>
      <c r="G30" t="s">
        <v>102</v>
      </c>
      <c r="H30" s="78">
        <v>0</v>
      </c>
      <c r="I30" s="77">
        <v>2449.5229300000001</v>
      </c>
      <c r="J30" s="78">
        <v>7.7399999999999997E-2</v>
      </c>
      <c r="K30" s="78">
        <v>1.8E-3</v>
      </c>
    </row>
    <row r="31" spans="2:11">
      <c r="B31" t="s">
        <v>2656</v>
      </c>
      <c r="C31" t="s">
        <v>2657</v>
      </c>
      <c r="D31" t="s">
        <v>207</v>
      </c>
      <c r="E31" t="s">
        <v>208</v>
      </c>
      <c r="F31" s="78">
        <v>0</v>
      </c>
      <c r="G31" t="s">
        <v>102</v>
      </c>
      <c r="H31" s="78">
        <v>0</v>
      </c>
      <c r="I31" s="77">
        <v>-267.23575</v>
      </c>
      <c r="J31" s="78">
        <v>-8.3999999999999995E-3</v>
      </c>
      <c r="K31" s="78">
        <v>-2.0000000000000001E-4</v>
      </c>
    </row>
    <row r="32" spans="2:11">
      <c r="B32" t="s">
        <v>2658</v>
      </c>
      <c r="C32" t="s">
        <v>2659</v>
      </c>
      <c r="D32" t="s">
        <v>207</v>
      </c>
      <c r="E32" t="s">
        <v>208</v>
      </c>
      <c r="F32" s="78">
        <v>0</v>
      </c>
      <c r="G32" t="s">
        <v>106</v>
      </c>
      <c r="H32" s="78">
        <v>0</v>
      </c>
      <c r="I32" s="77">
        <v>6074.0311516800002</v>
      </c>
      <c r="J32" s="78">
        <v>0.19189999999999999</v>
      </c>
      <c r="K32" s="78">
        <v>4.4000000000000003E-3</v>
      </c>
    </row>
    <row r="33" spans="2:11">
      <c r="B33" t="s">
        <v>2660</v>
      </c>
      <c r="C33" t="s">
        <v>2661</v>
      </c>
      <c r="D33" t="s">
        <v>207</v>
      </c>
      <c r="E33" t="s">
        <v>208</v>
      </c>
      <c r="F33" s="78">
        <v>0</v>
      </c>
      <c r="G33" t="s">
        <v>102</v>
      </c>
      <c r="H33" s="78">
        <v>0</v>
      </c>
      <c r="I33" s="77">
        <v>675.42301999999995</v>
      </c>
      <c r="J33" s="78">
        <v>2.1299999999999999E-2</v>
      </c>
      <c r="K33" s="78">
        <v>5.0000000000000001E-4</v>
      </c>
    </row>
    <row r="34" spans="2:11">
      <c r="B34" s="79" t="s">
        <v>225</v>
      </c>
      <c r="D34" s="19"/>
      <c r="E34" s="19"/>
      <c r="F34" s="19"/>
      <c r="G34" s="19"/>
      <c r="H34" s="80">
        <v>0</v>
      </c>
      <c r="I34" s="81">
        <v>0</v>
      </c>
      <c r="J34" s="80">
        <v>0</v>
      </c>
      <c r="K34" s="80">
        <v>0</v>
      </c>
    </row>
    <row r="35" spans="2:11">
      <c r="B35" t="s">
        <v>210</v>
      </c>
      <c r="C35" t="s">
        <v>210</v>
      </c>
      <c r="D35" t="s">
        <v>210</v>
      </c>
      <c r="E35" s="19"/>
      <c r="F35" s="78">
        <v>0</v>
      </c>
      <c r="G35" t="s">
        <v>210</v>
      </c>
      <c r="H35" s="78">
        <v>0</v>
      </c>
      <c r="I35" s="77">
        <v>0</v>
      </c>
      <c r="J35" s="78">
        <v>0</v>
      </c>
      <c r="K35" s="78">
        <v>0</v>
      </c>
    </row>
    <row r="36" spans="2:11">
      <c r="D36" s="19"/>
      <c r="E36" s="19"/>
      <c r="F36" s="19"/>
      <c r="G36" s="19"/>
      <c r="H36" s="19"/>
    </row>
    <row r="37" spans="2:11">
      <c r="D37" s="19"/>
      <c r="E37" s="19"/>
      <c r="F37" s="19"/>
      <c r="G37" s="19"/>
      <c r="H37" s="19"/>
    </row>
    <row r="38" spans="2:11">
      <c r="D38" s="19"/>
      <c r="E38" s="19"/>
      <c r="F38" s="19"/>
      <c r="G38" s="19"/>
      <c r="H38" s="19"/>
    </row>
    <row r="39" spans="2:11">
      <c r="D39" s="19"/>
      <c r="E39" s="19"/>
      <c r="F39" s="19"/>
      <c r="G39" s="19"/>
      <c r="H39" s="19"/>
    </row>
    <row r="40" spans="2:11">
      <c r="D40" s="19"/>
      <c r="E40" s="19"/>
      <c r="F40" s="19"/>
      <c r="G40" s="19"/>
      <c r="H40" s="19"/>
    </row>
    <row r="41" spans="2:11">
      <c r="D41" s="19"/>
      <c r="E41" s="19"/>
      <c r="F41" s="19"/>
      <c r="G41" s="19"/>
      <c r="H41" s="19"/>
    </row>
    <row r="42" spans="2:11">
      <c r="D42" s="19"/>
      <c r="E42" s="19"/>
      <c r="F42" s="19"/>
      <c r="G42" s="19"/>
      <c r="H42" s="19"/>
    </row>
    <row r="43" spans="2:11">
      <c r="D43" s="19"/>
      <c r="E43" s="19"/>
      <c r="F43" s="19"/>
      <c r="G43" s="19"/>
      <c r="H43" s="19"/>
    </row>
    <row r="44" spans="2:11">
      <c r="D44" s="19"/>
      <c r="E44" s="19"/>
      <c r="F44" s="19"/>
      <c r="G44" s="19"/>
      <c r="H44" s="19"/>
    </row>
    <row r="45" spans="2:11">
      <c r="D45" s="19"/>
      <c r="E45" s="19"/>
      <c r="F45" s="19"/>
      <c r="G45" s="19"/>
      <c r="H45" s="19"/>
    </row>
    <row r="46" spans="2:11">
      <c r="D46" s="19"/>
      <c r="E46" s="19"/>
      <c r="F46" s="19"/>
      <c r="G46" s="19"/>
      <c r="H46" s="19"/>
    </row>
    <row r="47" spans="2:11">
      <c r="D47" s="19"/>
      <c r="E47" s="19"/>
      <c r="F47" s="19"/>
      <c r="G47" s="19"/>
      <c r="H47" s="19"/>
    </row>
    <row r="48" spans="2:11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5:XFD1048576 C1:C4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18"/>
  <sheetViews>
    <sheetView rightToLeft="1" topLeftCell="A49" workbookViewId="0">
      <selection activeCell="B60" sqref="B60:D215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 s="1" customFormat="1">
      <c r="B1" s="2" t="s">
        <v>0</v>
      </c>
      <c r="C1" s="82">
        <v>45197</v>
      </c>
    </row>
    <row r="2" spans="2:17" s="1" customFormat="1">
      <c r="B2" s="2" t="s">
        <v>1</v>
      </c>
      <c r="C2" s="12" t="s">
        <v>2662</v>
      </c>
    </row>
    <row r="3" spans="2:17" s="1" customFormat="1">
      <c r="B3" s="2" t="s">
        <v>2</v>
      </c>
      <c r="C3" s="26" t="s">
        <v>2663</v>
      </c>
    </row>
    <row r="4" spans="2:17" s="1" customFormat="1">
      <c r="B4" s="2" t="s">
        <v>3</v>
      </c>
      <c r="C4" s="83" t="s">
        <v>196</v>
      </c>
    </row>
    <row r="5" spans="2:17">
      <c r="B5" s="2"/>
    </row>
    <row r="7" spans="2:17" ht="26.25" customHeight="1">
      <c r="B7" s="115" t="s">
        <v>168</v>
      </c>
      <c r="C7" s="116"/>
      <c r="D7" s="116"/>
    </row>
    <row r="8" spans="2:17" s="19" customFormat="1" ht="47.25">
      <c r="B8" s="50" t="s">
        <v>96</v>
      </c>
      <c r="C8" s="56" t="s">
        <v>169</v>
      </c>
      <c r="D8" s="57" t="s">
        <v>170</v>
      </c>
    </row>
    <row r="9" spans="2:17" s="19" customFormat="1">
      <c r="B9" s="20"/>
      <c r="C9" s="31" t="s">
        <v>184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171</v>
      </c>
      <c r="C11" s="75">
        <f>C12+C59</f>
        <v>131291.67455435952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f>SUM(C13:C58)</f>
        <v>35746.900752395872</v>
      </c>
    </row>
    <row r="13" spans="2:17">
      <c r="B13" t="s">
        <v>3620</v>
      </c>
      <c r="C13" s="85">
        <v>83.564589413301974</v>
      </c>
      <c r="D13" s="86">
        <v>45340</v>
      </c>
    </row>
    <row r="14" spans="2:17">
      <c r="B14" t="s">
        <v>3643</v>
      </c>
      <c r="C14" s="85">
        <v>447.22132500000004</v>
      </c>
      <c r="D14" s="86">
        <v>45363</v>
      </c>
    </row>
    <row r="15" spans="2:17">
      <c r="B15" t="s">
        <v>3650</v>
      </c>
      <c r="C15" s="85">
        <v>126.88736757996719</v>
      </c>
      <c r="D15" s="86">
        <v>45383</v>
      </c>
    </row>
    <row r="16" spans="2:17">
      <c r="B16" t="s">
        <v>3621</v>
      </c>
      <c r="C16" s="85">
        <v>1086.1337522534332</v>
      </c>
      <c r="D16" s="86">
        <v>45473</v>
      </c>
    </row>
    <row r="17" spans="2:4">
      <c r="B17" t="s">
        <v>3644</v>
      </c>
      <c r="C17" s="85">
        <v>1083.6667749999999</v>
      </c>
      <c r="D17" s="86">
        <v>45838</v>
      </c>
    </row>
    <row r="18" spans="2:4">
      <c r="B18" t="s">
        <v>3640</v>
      </c>
      <c r="C18" s="85">
        <v>2900.6207970543978</v>
      </c>
      <c r="D18" s="86">
        <v>45935</v>
      </c>
    </row>
    <row r="19" spans="2:4">
      <c r="B19" t="s">
        <v>3639</v>
      </c>
      <c r="C19" s="85">
        <v>2536.8169103615187</v>
      </c>
      <c r="D19" s="86">
        <v>46022</v>
      </c>
    </row>
    <row r="20" spans="2:4">
      <c r="B20" t="s">
        <v>3626</v>
      </c>
      <c r="C20" s="85">
        <v>2034.0287019886634</v>
      </c>
      <c r="D20" s="86">
        <v>46022</v>
      </c>
    </row>
    <row r="21" spans="2:4">
      <c r="B21" t="s">
        <v>2664</v>
      </c>
      <c r="C21" s="85">
        <v>92.327176693295726</v>
      </c>
      <c r="D21" s="86">
        <v>46054</v>
      </c>
    </row>
    <row r="22" spans="2:4">
      <c r="B22" t="s">
        <v>2665</v>
      </c>
      <c r="C22" s="85">
        <v>30.113694079999998</v>
      </c>
      <c r="D22" s="86">
        <v>46132</v>
      </c>
    </row>
    <row r="23" spans="2:4">
      <c r="B23" t="s">
        <v>2671</v>
      </c>
      <c r="C23" s="85">
        <v>388.35501650000003</v>
      </c>
      <c r="D23" s="86">
        <v>46539</v>
      </c>
    </row>
    <row r="24" spans="2:4">
      <c r="B24" t="s">
        <v>2667</v>
      </c>
      <c r="C24" s="85">
        <v>20.263001630400002</v>
      </c>
      <c r="D24" s="86">
        <v>46631</v>
      </c>
    </row>
    <row r="25" spans="2:4">
      <c r="B25" t="s">
        <v>2673</v>
      </c>
      <c r="C25" s="85">
        <v>1077.8314499999999</v>
      </c>
      <c r="D25" s="86">
        <v>46661</v>
      </c>
    </row>
    <row r="26" spans="2:4">
      <c r="B26" t="s">
        <v>2677</v>
      </c>
      <c r="C26" s="85">
        <v>1226.8423700000001</v>
      </c>
      <c r="D26" s="86">
        <v>46661</v>
      </c>
    </row>
    <row r="27" spans="2:4">
      <c r="B27" t="s">
        <v>3678</v>
      </c>
      <c r="C27" s="85">
        <v>1442.0678449556372</v>
      </c>
      <c r="D27" s="86">
        <v>46698</v>
      </c>
    </row>
    <row r="28" spans="2:4">
      <c r="B28" t="s">
        <v>2666</v>
      </c>
      <c r="C28" s="85">
        <v>105.09616125553406</v>
      </c>
      <c r="D28" s="86">
        <v>46752</v>
      </c>
    </row>
    <row r="29" spans="2:4">
      <c r="B29" t="s">
        <v>2674</v>
      </c>
      <c r="C29" s="85">
        <v>560.66569284000002</v>
      </c>
      <c r="D29" s="86">
        <v>46772</v>
      </c>
    </row>
    <row r="30" spans="2:4">
      <c r="B30" t="s">
        <v>3649</v>
      </c>
      <c r="C30" s="85">
        <v>3492.482544285454</v>
      </c>
      <c r="D30" s="86">
        <v>46871</v>
      </c>
    </row>
    <row r="31" spans="2:4">
      <c r="B31" t="s">
        <v>2678</v>
      </c>
      <c r="C31" s="85">
        <v>408.08746000000002</v>
      </c>
      <c r="D31" s="86">
        <v>47118</v>
      </c>
    </row>
    <row r="32" spans="2:4">
      <c r="B32" t="s">
        <v>2670</v>
      </c>
      <c r="C32" s="85">
        <v>286.60434848159997</v>
      </c>
      <c r="D32" s="86">
        <v>47209</v>
      </c>
    </row>
    <row r="33" spans="2:4">
      <c r="B33" t="s">
        <v>2675</v>
      </c>
      <c r="C33" s="85">
        <v>73.774864159999993</v>
      </c>
      <c r="D33" s="86">
        <v>47209</v>
      </c>
    </row>
    <row r="34" spans="2:4">
      <c r="B34" t="s">
        <v>2691</v>
      </c>
      <c r="C34" s="85">
        <v>1003.6631478066656</v>
      </c>
      <c r="D34" s="86">
        <v>47308</v>
      </c>
    </row>
    <row r="35" spans="2:4">
      <c r="B35" t="s">
        <v>3679</v>
      </c>
      <c r="C35" s="85">
        <v>5586.0160294866182</v>
      </c>
      <c r="D35" s="86">
        <v>47391</v>
      </c>
    </row>
    <row r="36" spans="2:4">
      <c r="B36" t="s">
        <v>2668</v>
      </c>
      <c r="C36" s="85">
        <v>31.573000503999999</v>
      </c>
      <c r="D36" s="86">
        <v>47467</v>
      </c>
    </row>
    <row r="37" spans="2:4">
      <c r="B37" t="s">
        <v>2682</v>
      </c>
      <c r="C37" s="85">
        <v>4.4151521599999999</v>
      </c>
      <c r="D37" s="86">
        <v>47566</v>
      </c>
    </row>
    <row r="38" spans="2:4">
      <c r="B38" t="s">
        <v>2679</v>
      </c>
      <c r="C38" s="85">
        <v>121.61467199999998</v>
      </c>
      <c r="D38" s="86">
        <v>47848</v>
      </c>
    </row>
    <row r="39" spans="2:4">
      <c r="B39" t="s">
        <v>2684</v>
      </c>
      <c r="C39" s="85">
        <v>4.3904491200000004</v>
      </c>
      <c r="D39" s="86">
        <v>47848</v>
      </c>
    </row>
    <row r="40" spans="2:4">
      <c r="B40" t="s">
        <v>2680</v>
      </c>
      <c r="C40" s="85">
        <v>4.8990793600000009</v>
      </c>
      <c r="D40" s="86">
        <v>47907</v>
      </c>
    </row>
    <row r="41" spans="2:4">
      <c r="B41" t="s">
        <v>2692</v>
      </c>
      <c r="C41" s="85">
        <v>3809.0957599999997</v>
      </c>
      <c r="D41" s="86">
        <v>47938</v>
      </c>
    </row>
    <row r="42" spans="2:4">
      <c r="B42" t="s">
        <v>2683</v>
      </c>
      <c r="C42" s="85">
        <v>645.96728799999994</v>
      </c>
      <c r="D42" s="86">
        <v>47969</v>
      </c>
    </row>
    <row r="43" spans="2:4">
      <c r="B43" t="s">
        <v>2693</v>
      </c>
      <c r="C43" s="85">
        <v>894.40278000000001</v>
      </c>
      <c r="D43" s="86">
        <v>47969</v>
      </c>
    </row>
    <row r="44" spans="2:4">
      <c r="B44" t="s">
        <v>2686</v>
      </c>
      <c r="C44" s="85">
        <v>146.73413760579032</v>
      </c>
      <c r="D44" s="86">
        <v>48212</v>
      </c>
    </row>
    <row r="45" spans="2:4">
      <c r="B45" t="s">
        <v>2687</v>
      </c>
      <c r="C45" s="85">
        <v>198.05655804408767</v>
      </c>
      <c r="D45" s="86">
        <v>48212</v>
      </c>
    </row>
    <row r="46" spans="2:4">
      <c r="B46" t="s">
        <v>2669</v>
      </c>
      <c r="C46" s="85">
        <v>77.188525251200005</v>
      </c>
      <c r="D46" s="86">
        <v>48214</v>
      </c>
    </row>
    <row r="47" spans="2:4">
      <c r="B47" t="s">
        <v>2672</v>
      </c>
      <c r="C47" s="85">
        <v>109.07363455999999</v>
      </c>
      <c r="D47" s="86">
        <v>48214</v>
      </c>
    </row>
    <row r="48" spans="2:4">
      <c r="B48" t="s">
        <v>2688</v>
      </c>
      <c r="C48" s="85">
        <v>631.39670161351387</v>
      </c>
      <c r="D48" s="86">
        <v>48233</v>
      </c>
    </row>
    <row r="49" spans="2:4">
      <c r="B49" t="s">
        <v>2685</v>
      </c>
      <c r="C49" s="85">
        <v>254.51421314346251</v>
      </c>
      <c r="D49" s="86">
        <v>48274</v>
      </c>
    </row>
    <row r="50" spans="2:4">
      <c r="B50" t="s">
        <v>2532</v>
      </c>
      <c r="C50" s="85">
        <v>133.98927258929768</v>
      </c>
      <c r="D50" s="86">
        <v>48274</v>
      </c>
    </row>
    <row r="51" spans="2:4">
      <c r="B51" t="s">
        <v>2689</v>
      </c>
      <c r="C51" s="85">
        <v>3.0744195199999997</v>
      </c>
      <c r="D51" s="86">
        <v>48297</v>
      </c>
    </row>
    <row r="52" spans="2:4">
      <c r="B52" t="s">
        <v>2690</v>
      </c>
      <c r="C52" s="85">
        <v>889.46022799695538</v>
      </c>
      <c r="D52" s="86">
        <v>48297</v>
      </c>
    </row>
    <row r="53" spans="2:4">
      <c r="B53" t="s">
        <v>3603</v>
      </c>
      <c r="C53" s="85">
        <v>117.62692226767264</v>
      </c>
      <c r="D53" s="86">
        <v>48482</v>
      </c>
    </row>
    <row r="54" spans="2:4">
      <c r="B54" t="s">
        <v>2681</v>
      </c>
      <c r="C54" s="85">
        <v>481.00248999999997</v>
      </c>
      <c r="D54" s="86">
        <v>48700</v>
      </c>
    </row>
    <row r="55" spans="2:4">
      <c r="B55" t="s">
        <v>3615</v>
      </c>
      <c r="C55" s="85">
        <v>43.813754433513004</v>
      </c>
      <c r="D55" s="86">
        <v>48844</v>
      </c>
    </row>
    <row r="56" spans="2:4">
      <c r="B56" t="s">
        <v>2676</v>
      </c>
      <c r="C56" s="85">
        <v>873.07818999999995</v>
      </c>
      <c r="D56" s="86">
        <v>50256</v>
      </c>
    </row>
    <row r="57" spans="2:4">
      <c r="B57" t="s">
        <v>3680</v>
      </c>
      <c r="C57" s="85">
        <v>178.40250339988879</v>
      </c>
      <c r="D57" s="86">
        <v>52047</v>
      </c>
    </row>
    <row r="58" spans="2:4">
      <c r="B58"/>
      <c r="C58" s="77"/>
    </row>
    <row r="59" spans="2:4">
      <c r="B59" s="79" t="s">
        <v>225</v>
      </c>
      <c r="C59" s="81">
        <f>SUM(C60:C216)</f>
        <v>95544.77380196366</v>
      </c>
    </row>
    <row r="60" spans="2:4">
      <c r="B60" t="s">
        <v>3663</v>
      </c>
      <c r="C60" s="85">
        <v>5.6303006750567297</v>
      </c>
      <c r="D60" s="86">
        <v>45239</v>
      </c>
    </row>
    <row r="61" spans="2:4">
      <c r="B61" t="s">
        <v>2699</v>
      </c>
      <c r="C61" s="85">
        <v>70.555463033599992</v>
      </c>
      <c r="D61" s="86">
        <v>45343</v>
      </c>
    </row>
    <row r="62" spans="2:4">
      <c r="B62" t="s">
        <v>3652</v>
      </c>
      <c r="C62" s="85">
        <v>6.5732746770953199</v>
      </c>
      <c r="D62" s="86">
        <v>45371</v>
      </c>
    </row>
    <row r="63" spans="2:4">
      <c r="B63" t="s">
        <v>2703</v>
      </c>
      <c r="C63" s="85">
        <v>341.32957537789508</v>
      </c>
      <c r="D63" s="86">
        <v>45485</v>
      </c>
    </row>
    <row r="64" spans="2:4">
      <c r="B64" t="s">
        <v>2696</v>
      </c>
      <c r="C64" s="85">
        <v>57.797624279919994</v>
      </c>
      <c r="D64" s="86">
        <v>45494</v>
      </c>
    </row>
    <row r="65" spans="2:4">
      <c r="B65" t="s">
        <v>3677</v>
      </c>
      <c r="C65" s="85">
        <v>19.963706697539916</v>
      </c>
      <c r="D65" s="86">
        <v>45515</v>
      </c>
    </row>
    <row r="66" spans="2:4">
      <c r="B66" t="s">
        <v>3681</v>
      </c>
      <c r="C66" s="85">
        <v>126.22878077103026</v>
      </c>
      <c r="D66" s="86">
        <v>45515</v>
      </c>
    </row>
    <row r="67" spans="2:4">
      <c r="B67" t="s">
        <v>3662</v>
      </c>
      <c r="C67" s="85">
        <v>263.3593310304272</v>
      </c>
      <c r="D67" s="86">
        <v>45553</v>
      </c>
    </row>
    <row r="68" spans="2:4">
      <c r="B68" t="s">
        <v>2711</v>
      </c>
      <c r="C68" s="85">
        <v>1025.8881757984</v>
      </c>
      <c r="D68" s="86">
        <v>45557</v>
      </c>
    </row>
    <row r="69" spans="2:4">
      <c r="B69" t="s">
        <v>3672</v>
      </c>
      <c r="C69" s="85">
        <v>359.29085370885252</v>
      </c>
      <c r="D69" s="86">
        <v>45602</v>
      </c>
    </row>
    <row r="70" spans="2:4">
      <c r="B70" t="s">
        <v>3654</v>
      </c>
      <c r="C70" s="85">
        <v>271.37327000000005</v>
      </c>
      <c r="D70" s="86">
        <v>45615</v>
      </c>
    </row>
    <row r="71" spans="2:4">
      <c r="B71" t="s">
        <v>2702</v>
      </c>
      <c r="C71" s="85">
        <v>72.614123669999998</v>
      </c>
      <c r="D71" s="86">
        <v>45710</v>
      </c>
    </row>
    <row r="72" spans="2:4">
      <c r="B72" t="s">
        <v>2710</v>
      </c>
      <c r="C72" s="85">
        <v>13.01787483561</v>
      </c>
      <c r="D72" s="86">
        <v>45777</v>
      </c>
    </row>
    <row r="73" spans="2:4">
      <c r="B73" t="s">
        <v>2712</v>
      </c>
      <c r="C73" s="85">
        <v>323.31794403381178</v>
      </c>
      <c r="D73" s="86">
        <v>45778</v>
      </c>
    </row>
    <row r="74" spans="2:4">
      <c r="B74" t="s">
        <v>3682</v>
      </c>
      <c r="C74" s="85">
        <v>40.053210613703875</v>
      </c>
      <c r="D74" s="86">
        <v>45830</v>
      </c>
    </row>
    <row r="75" spans="2:4">
      <c r="B75" t="s">
        <v>2720</v>
      </c>
      <c r="C75" s="85">
        <v>57.458772149999994</v>
      </c>
      <c r="D75" s="86">
        <v>45869</v>
      </c>
    </row>
    <row r="76" spans="2:4">
      <c r="B76" t="s">
        <v>2725</v>
      </c>
      <c r="C76" s="85">
        <v>165.97444499999997</v>
      </c>
      <c r="D76" s="86">
        <v>45869</v>
      </c>
    </row>
    <row r="77" spans="2:4">
      <c r="B77" t="s">
        <v>2768</v>
      </c>
      <c r="C77" s="85">
        <v>1038.7077671459999</v>
      </c>
      <c r="D77" s="86">
        <v>45930</v>
      </c>
    </row>
    <row r="78" spans="2:4">
      <c r="B78" t="s">
        <v>3648</v>
      </c>
      <c r="C78" s="85">
        <v>8.5734648368891815</v>
      </c>
      <c r="D78" s="86">
        <v>46014</v>
      </c>
    </row>
    <row r="79" spans="2:4">
      <c r="B79" t="s">
        <v>2821</v>
      </c>
      <c r="C79" s="85">
        <v>3.8239999999999993E-5</v>
      </c>
      <c r="D79" s="86">
        <v>46023</v>
      </c>
    </row>
    <row r="80" spans="2:4">
      <c r="B80" t="s">
        <v>2694</v>
      </c>
      <c r="C80" s="85">
        <v>57.534756800000004</v>
      </c>
      <c r="D80" s="86">
        <v>46054</v>
      </c>
    </row>
    <row r="81" spans="2:4">
      <c r="B81" t="s">
        <v>2761</v>
      </c>
      <c r="C81" s="85">
        <v>2.1570141548090955</v>
      </c>
      <c r="D81" s="86">
        <v>46082</v>
      </c>
    </row>
    <row r="82" spans="2:4">
      <c r="B82" t="s">
        <v>2763</v>
      </c>
      <c r="C82" s="85">
        <v>690.27727616000004</v>
      </c>
      <c r="D82" s="86">
        <v>46112</v>
      </c>
    </row>
    <row r="83" spans="2:4">
      <c r="B83" t="s">
        <v>2778</v>
      </c>
      <c r="C83" s="85">
        <v>1121.9076934544</v>
      </c>
      <c r="D83" s="86">
        <v>46149</v>
      </c>
    </row>
    <row r="84" spans="2:4">
      <c r="B84" t="s">
        <v>2708</v>
      </c>
      <c r="C84" s="85">
        <v>84.851615519999996</v>
      </c>
      <c r="D84" s="86">
        <v>46201</v>
      </c>
    </row>
    <row r="85" spans="2:4">
      <c r="B85" t="s">
        <v>2755</v>
      </c>
      <c r="C85" s="85">
        <v>409.677548</v>
      </c>
      <c r="D85" s="86">
        <v>46203</v>
      </c>
    </row>
    <row r="86" spans="2:4">
      <c r="B86" t="s">
        <v>2516</v>
      </c>
      <c r="C86" s="85">
        <v>53.069620834477213</v>
      </c>
      <c r="D86" s="86">
        <v>46326</v>
      </c>
    </row>
    <row r="87" spans="2:4">
      <c r="B87" t="s">
        <v>2726</v>
      </c>
      <c r="C87" s="85">
        <v>3.8239999999999993E-5</v>
      </c>
      <c r="D87" s="86">
        <v>46326</v>
      </c>
    </row>
    <row r="88" spans="2:4">
      <c r="B88" t="s">
        <v>2733</v>
      </c>
      <c r="C88" s="85">
        <v>1.7069915360000001</v>
      </c>
      <c r="D88" s="86">
        <v>46326</v>
      </c>
    </row>
    <row r="89" spans="2:4">
      <c r="B89" t="s">
        <v>2757</v>
      </c>
      <c r="C89" s="85">
        <v>9.6424316736000009</v>
      </c>
      <c r="D89" s="86">
        <v>46326</v>
      </c>
    </row>
    <row r="90" spans="2:4">
      <c r="B90" t="s">
        <v>2758</v>
      </c>
      <c r="C90" s="85">
        <v>11.421550350399999</v>
      </c>
      <c r="D90" s="86">
        <v>46326</v>
      </c>
    </row>
    <row r="91" spans="2:4">
      <c r="B91" t="s">
        <v>2762</v>
      </c>
      <c r="C91" s="85">
        <v>16.874978929600001</v>
      </c>
      <c r="D91" s="86">
        <v>46326</v>
      </c>
    </row>
    <row r="92" spans="2:4">
      <c r="B92" t="s">
        <v>2774</v>
      </c>
      <c r="C92" s="85">
        <v>10.912089155199999</v>
      </c>
      <c r="D92" s="86">
        <v>46326</v>
      </c>
    </row>
    <row r="93" spans="2:4">
      <c r="B93" t="s">
        <v>2695</v>
      </c>
      <c r="C93" s="85">
        <v>38.943239718399994</v>
      </c>
      <c r="D93" s="86">
        <v>46371</v>
      </c>
    </row>
    <row r="94" spans="2:4">
      <c r="B94" t="s">
        <v>2745</v>
      </c>
      <c r="C94" s="85">
        <v>918.70051223422388</v>
      </c>
      <c r="D94" s="86">
        <v>46417</v>
      </c>
    </row>
    <row r="95" spans="2:4">
      <c r="B95" t="s">
        <v>3655</v>
      </c>
      <c r="C95" s="85">
        <v>630.91366255886953</v>
      </c>
      <c r="D95" s="86">
        <v>46418</v>
      </c>
    </row>
    <row r="96" spans="2:4">
      <c r="B96" t="s">
        <v>2746</v>
      </c>
      <c r="C96" s="85">
        <v>997.74587159799978</v>
      </c>
      <c r="D96" s="86">
        <v>46465</v>
      </c>
    </row>
    <row r="97" spans="2:4">
      <c r="B97" t="s">
        <v>2729</v>
      </c>
      <c r="C97" s="85">
        <v>77.257314499000003</v>
      </c>
      <c r="D97" s="86">
        <v>46524</v>
      </c>
    </row>
    <row r="98" spans="2:4">
      <c r="B98" t="s">
        <v>2737</v>
      </c>
      <c r="C98" s="85">
        <v>448.21437681109757</v>
      </c>
      <c r="D98" s="86">
        <v>46572</v>
      </c>
    </row>
    <row r="99" spans="2:4">
      <c r="B99" t="s">
        <v>2734</v>
      </c>
      <c r="C99" s="85">
        <v>1255.9117238879999</v>
      </c>
      <c r="D99" s="86">
        <v>46573</v>
      </c>
    </row>
    <row r="100" spans="2:4">
      <c r="B100" t="s">
        <v>2701</v>
      </c>
      <c r="C100" s="85">
        <v>44.709489087999998</v>
      </c>
      <c r="D100" s="86">
        <v>46601</v>
      </c>
    </row>
    <row r="101" spans="2:4">
      <c r="B101" t="s">
        <v>2709</v>
      </c>
      <c r="C101" s="85">
        <v>287.15907359999994</v>
      </c>
      <c r="D101" s="86">
        <v>46601</v>
      </c>
    </row>
    <row r="102" spans="2:4">
      <c r="B102" t="s">
        <v>2718</v>
      </c>
      <c r="C102" s="85">
        <v>203.63564149920001</v>
      </c>
      <c r="D102" s="86">
        <v>46637</v>
      </c>
    </row>
    <row r="103" spans="2:4">
      <c r="B103" t="s">
        <v>2728</v>
      </c>
      <c r="C103" s="85">
        <v>1744.5381044592</v>
      </c>
      <c r="D103" s="86">
        <v>46643</v>
      </c>
    </row>
    <row r="104" spans="2:4">
      <c r="B104" t="s">
        <v>2784</v>
      </c>
      <c r="C104" s="85">
        <v>601.83054233600001</v>
      </c>
      <c r="D104" s="86">
        <v>46660</v>
      </c>
    </row>
    <row r="105" spans="2:4">
      <c r="B105" t="s">
        <v>2698</v>
      </c>
      <c r="C105" s="85">
        <v>179.14363103096329</v>
      </c>
      <c r="D105" s="86">
        <v>46722</v>
      </c>
    </row>
    <row r="106" spans="2:4">
      <c r="B106" t="s">
        <v>2799</v>
      </c>
      <c r="C106" s="85">
        <v>2247.6649717631994</v>
      </c>
      <c r="D106" s="86">
        <v>46722</v>
      </c>
    </row>
    <row r="107" spans="2:4">
      <c r="B107" t="s">
        <v>2812</v>
      </c>
      <c r="C107" s="85">
        <v>173.77345839999998</v>
      </c>
      <c r="D107" s="86">
        <v>46722</v>
      </c>
    </row>
    <row r="108" spans="2:4">
      <c r="B108" t="s">
        <v>2714</v>
      </c>
      <c r="C108" s="85">
        <v>290.65871235999998</v>
      </c>
      <c r="D108" s="86">
        <v>46742</v>
      </c>
    </row>
    <row r="109" spans="2:4">
      <c r="B109" t="s">
        <v>2719</v>
      </c>
      <c r="C109" s="85">
        <v>37.378070399999999</v>
      </c>
      <c r="D109" s="86">
        <v>46742</v>
      </c>
    </row>
    <row r="110" spans="2:4">
      <c r="B110" t="s">
        <v>2777</v>
      </c>
      <c r="C110" s="85">
        <v>706.09200443679993</v>
      </c>
      <c r="D110" s="86">
        <v>46742</v>
      </c>
    </row>
    <row r="111" spans="2:4">
      <c r="B111" t="s">
        <v>2791</v>
      </c>
      <c r="C111" s="85">
        <v>1387.7466787487999</v>
      </c>
      <c r="D111" s="86">
        <v>46752</v>
      </c>
    </row>
    <row r="112" spans="2:4">
      <c r="B112" t="s">
        <v>2793</v>
      </c>
      <c r="C112" s="85">
        <v>199.05953727029819</v>
      </c>
      <c r="D112" s="86">
        <v>46753</v>
      </c>
    </row>
    <row r="113" spans="2:4">
      <c r="B113" t="s">
        <v>2735</v>
      </c>
      <c r="C113" s="85">
        <v>228.20839246998847</v>
      </c>
      <c r="D113" s="86">
        <v>46794</v>
      </c>
    </row>
    <row r="114" spans="2:4">
      <c r="B114" t="s">
        <v>2707</v>
      </c>
      <c r="C114" s="85">
        <v>227.96355933599997</v>
      </c>
      <c r="D114" s="86">
        <v>46844</v>
      </c>
    </row>
    <row r="115" spans="2:4">
      <c r="B115" t="s">
        <v>2706</v>
      </c>
      <c r="C115" s="85">
        <v>55.897740639999995</v>
      </c>
      <c r="D115" s="86">
        <v>46938</v>
      </c>
    </row>
    <row r="116" spans="2:4">
      <c r="B116" t="s">
        <v>2754</v>
      </c>
      <c r="C116" s="85">
        <v>761.80117115311066</v>
      </c>
      <c r="D116" s="86">
        <v>46997</v>
      </c>
    </row>
    <row r="117" spans="2:4">
      <c r="B117" t="s">
        <v>2789</v>
      </c>
      <c r="C117" s="85">
        <v>934.78331227475996</v>
      </c>
      <c r="D117" s="86">
        <v>46997</v>
      </c>
    </row>
    <row r="118" spans="2:4">
      <c r="B118" t="s">
        <v>2697</v>
      </c>
      <c r="C118" s="85">
        <v>28.224187612800002</v>
      </c>
      <c r="D118" s="86">
        <v>47031</v>
      </c>
    </row>
    <row r="119" spans="2:4">
      <c r="B119" t="s">
        <v>2756</v>
      </c>
      <c r="C119" s="85">
        <v>782.59337791999985</v>
      </c>
      <c r="D119" s="86">
        <v>47082</v>
      </c>
    </row>
    <row r="120" spans="2:4">
      <c r="B120" t="s">
        <v>2721</v>
      </c>
      <c r="C120" s="85">
        <v>151.21881808000001</v>
      </c>
      <c r="D120" s="86">
        <v>47107</v>
      </c>
    </row>
    <row r="121" spans="2:4">
      <c r="B121" t="s">
        <v>2722</v>
      </c>
      <c r="C121" s="85">
        <v>276.90667759839999</v>
      </c>
      <c r="D121" s="86">
        <v>47119</v>
      </c>
    </row>
    <row r="122" spans="2:4">
      <c r="B122" t="s">
        <v>2723</v>
      </c>
      <c r="C122" s="85">
        <v>187.8167783312</v>
      </c>
      <c r="D122" s="86">
        <v>47119</v>
      </c>
    </row>
    <row r="123" spans="2:4">
      <c r="B123" t="s">
        <v>2724</v>
      </c>
      <c r="C123" s="85">
        <v>102.13809892387999</v>
      </c>
      <c r="D123" s="86">
        <v>47119</v>
      </c>
    </row>
    <row r="124" spans="2:4">
      <c r="B124" t="s">
        <v>2736</v>
      </c>
      <c r="C124" s="85">
        <v>0.69452444000000002</v>
      </c>
      <c r="D124" s="86">
        <v>47119</v>
      </c>
    </row>
    <row r="125" spans="2:4">
      <c r="B125" t="s">
        <v>2742</v>
      </c>
      <c r="C125" s="85">
        <v>3.3844694399999997</v>
      </c>
      <c r="D125" s="86">
        <v>47119</v>
      </c>
    </row>
    <row r="126" spans="2:4">
      <c r="B126" t="s">
        <v>2704</v>
      </c>
      <c r="C126" s="85">
        <v>299.03868982079996</v>
      </c>
      <c r="D126" s="86">
        <v>47178</v>
      </c>
    </row>
    <row r="127" spans="2:4">
      <c r="B127" t="s">
        <v>2750</v>
      </c>
      <c r="C127" s="85">
        <v>872.83587743999999</v>
      </c>
      <c r="D127" s="86">
        <v>47201</v>
      </c>
    </row>
    <row r="128" spans="2:4">
      <c r="B128" t="s">
        <v>2739</v>
      </c>
      <c r="C128" s="85">
        <v>723.43439471039994</v>
      </c>
      <c r="D128" s="86">
        <v>47209</v>
      </c>
    </row>
    <row r="129" spans="2:4">
      <c r="B129" t="s">
        <v>2810</v>
      </c>
      <c r="C129" s="85">
        <v>81.966275209599999</v>
      </c>
      <c r="D129" s="86">
        <v>47209</v>
      </c>
    </row>
    <row r="130" spans="2:4">
      <c r="B130" t="s">
        <v>2765</v>
      </c>
      <c r="C130" s="85">
        <v>368.00757149762273</v>
      </c>
      <c r="D130" s="86">
        <v>47236</v>
      </c>
    </row>
    <row r="131" spans="2:4">
      <c r="B131" t="s">
        <v>2727</v>
      </c>
      <c r="C131" s="85">
        <v>101.76585583999999</v>
      </c>
      <c r="D131" s="86">
        <v>47239</v>
      </c>
    </row>
    <row r="132" spans="2:4">
      <c r="B132" t="s">
        <v>2730</v>
      </c>
      <c r="C132" s="85">
        <v>175.11753254997998</v>
      </c>
      <c r="D132" s="86">
        <v>47255</v>
      </c>
    </row>
    <row r="133" spans="2:4">
      <c r="B133" t="s">
        <v>2700</v>
      </c>
      <c r="C133" s="85">
        <v>14.000811582399999</v>
      </c>
      <c r="D133" s="86">
        <v>47262</v>
      </c>
    </row>
    <row r="134" spans="2:4">
      <c r="B134" t="s">
        <v>2732</v>
      </c>
      <c r="C134" s="85">
        <v>54.983897815630002</v>
      </c>
      <c r="D134" s="86">
        <v>47270</v>
      </c>
    </row>
    <row r="135" spans="2:4">
      <c r="B135" t="s">
        <v>2771</v>
      </c>
      <c r="C135" s="85">
        <v>295.37042527999995</v>
      </c>
      <c r="D135" s="86">
        <v>47301</v>
      </c>
    </row>
    <row r="136" spans="2:4">
      <c r="B136" t="s">
        <v>2775</v>
      </c>
      <c r="C136" s="85">
        <v>1368.5979452441186</v>
      </c>
      <c r="D136" s="86">
        <v>47301</v>
      </c>
    </row>
    <row r="137" spans="2:4">
      <c r="B137" t="s">
        <v>2785</v>
      </c>
      <c r="C137" s="85">
        <v>493.07485807999996</v>
      </c>
      <c r="D137" s="86">
        <v>47301</v>
      </c>
    </row>
    <row r="138" spans="2:4">
      <c r="B138" t="s">
        <v>2538</v>
      </c>
      <c r="C138" s="85">
        <v>3327.3283280353439</v>
      </c>
      <c r="D138" s="86">
        <v>47312</v>
      </c>
    </row>
    <row r="139" spans="2:4">
      <c r="B139" t="s">
        <v>2738</v>
      </c>
      <c r="C139" s="85">
        <v>772.36846079999998</v>
      </c>
      <c r="D139" s="86">
        <v>47392</v>
      </c>
    </row>
    <row r="140" spans="2:4">
      <c r="B140" t="s">
        <v>2740</v>
      </c>
      <c r="C140" s="85">
        <v>4.6779000000000001E-5</v>
      </c>
      <c r="D140" s="86">
        <v>47392</v>
      </c>
    </row>
    <row r="141" spans="2:4">
      <c r="B141" t="s">
        <v>2790</v>
      </c>
      <c r="C141" s="85">
        <v>1449.75350336</v>
      </c>
      <c r="D141" s="86">
        <v>47398</v>
      </c>
    </row>
    <row r="142" spans="2:4">
      <c r="B142" t="s">
        <v>2741</v>
      </c>
      <c r="C142" s="85">
        <v>295.02328457399994</v>
      </c>
      <c r="D142" s="86">
        <v>47407</v>
      </c>
    </row>
    <row r="143" spans="2:4">
      <c r="B143" t="s">
        <v>2747</v>
      </c>
      <c r="C143" s="85">
        <v>42.40785408</v>
      </c>
      <c r="D143" s="86">
        <v>47447</v>
      </c>
    </row>
    <row r="144" spans="2:4">
      <c r="B144" t="s">
        <v>2766</v>
      </c>
      <c r="C144" s="85">
        <v>2.1093566400000001</v>
      </c>
      <c r="D144" s="86">
        <v>47453</v>
      </c>
    </row>
    <row r="145" spans="2:4">
      <c r="B145" t="s">
        <v>2779</v>
      </c>
      <c r="C145" s="85">
        <v>489.81628772159996</v>
      </c>
      <c r="D145" s="86">
        <v>47463</v>
      </c>
    </row>
    <row r="146" spans="2:4">
      <c r="B146" t="s">
        <v>2788</v>
      </c>
      <c r="C146" s="85">
        <v>198.92313252930555</v>
      </c>
      <c r="D146" s="86">
        <v>47467</v>
      </c>
    </row>
    <row r="147" spans="2:4">
      <c r="B147" t="s">
        <v>2528</v>
      </c>
      <c r="C147" s="85">
        <v>112.61763075393554</v>
      </c>
      <c r="D147" s="86">
        <v>47467</v>
      </c>
    </row>
    <row r="148" spans="2:4">
      <c r="B148" t="s">
        <v>2275</v>
      </c>
      <c r="C148" s="85">
        <v>1328.3554739616002</v>
      </c>
      <c r="D148" s="86">
        <v>47528</v>
      </c>
    </row>
    <row r="149" spans="2:4">
      <c r="B149" t="s">
        <v>2748</v>
      </c>
      <c r="C149" s="85">
        <v>891.57880807399999</v>
      </c>
      <c r="D149" s="86">
        <v>47574</v>
      </c>
    </row>
    <row r="150" spans="2:4">
      <c r="B150" t="s">
        <v>2808</v>
      </c>
      <c r="C150" s="85">
        <v>16.799558559999998</v>
      </c>
      <c r="D150" s="86">
        <v>47599</v>
      </c>
    </row>
    <row r="151" spans="2:4">
      <c r="B151" t="s">
        <v>2801</v>
      </c>
      <c r="C151" s="85">
        <v>4654.7911183066872</v>
      </c>
      <c r="D151" s="86">
        <v>47665</v>
      </c>
    </row>
    <row r="152" spans="2:4">
      <c r="B152" t="s">
        <v>2807</v>
      </c>
      <c r="C152" s="85">
        <v>2143.5980490777742</v>
      </c>
      <c r="D152" s="86">
        <v>47665</v>
      </c>
    </row>
    <row r="153" spans="2:4">
      <c r="B153" t="s">
        <v>2744</v>
      </c>
      <c r="C153" s="85">
        <v>1324.3519623999998</v>
      </c>
      <c r="D153" s="86">
        <v>47715</v>
      </c>
    </row>
    <row r="154" spans="2:4">
      <c r="B154" t="s">
        <v>2751</v>
      </c>
      <c r="C154" s="85">
        <v>2582.6505579199998</v>
      </c>
      <c r="D154" s="86">
        <v>47715</v>
      </c>
    </row>
    <row r="155" spans="2:4">
      <c r="B155" t="s">
        <v>2344</v>
      </c>
      <c r="C155" s="85">
        <v>73.866977410999993</v>
      </c>
      <c r="D155" s="86">
        <v>47715</v>
      </c>
    </row>
    <row r="156" spans="2:4">
      <c r="B156" t="s">
        <v>2767</v>
      </c>
      <c r="C156" s="85">
        <v>1768.5579359999999</v>
      </c>
      <c r="D156" s="86">
        <v>47735</v>
      </c>
    </row>
    <row r="157" spans="2:4">
      <c r="B157" t="s">
        <v>2759</v>
      </c>
      <c r="C157" s="85">
        <v>130.55916095999999</v>
      </c>
      <c r="D157" s="86">
        <v>47756</v>
      </c>
    </row>
    <row r="158" spans="2:4">
      <c r="B158" t="s">
        <v>2809</v>
      </c>
      <c r="C158" s="85">
        <v>1994.7459841130099</v>
      </c>
      <c r="D158" s="86">
        <v>47832</v>
      </c>
    </row>
    <row r="159" spans="2:4">
      <c r="B159" t="s">
        <v>2772</v>
      </c>
      <c r="C159" s="85">
        <v>229.30101161300001</v>
      </c>
      <c r="D159" s="86">
        <v>47848</v>
      </c>
    </row>
    <row r="160" spans="2:4">
      <c r="B160" t="s">
        <v>2787</v>
      </c>
      <c r="C160" s="85">
        <v>572.34364894294026</v>
      </c>
      <c r="D160" s="86">
        <v>47848</v>
      </c>
    </row>
    <row r="161" spans="2:4">
      <c r="B161" t="s">
        <v>2340</v>
      </c>
      <c r="C161" s="85">
        <v>253.81792592439481</v>
      </c>
      <c r="D161" s="86">
        <v>47848</v>
      </c>
    </row>
    <row r="162" spans="2:4">
      <c r="B162" t="s">
        <v>2752</v>
      </c>
      <c r="C162" s="85">
        <v>1031.1189210934599</v>
      </c>
      <c r="D162" s="86">
        <v>47849</v>
      </c>
    </row>
    <row r="163" spans="2:4">
      <c r="B163" t="s">
        <v>2815</v>
      </c>
      <c r="C163" s="85">
        <v>3494.5401336127998</v>
      </c>
      <c r="D163" s="86">
        <v>47927</v>
      </c>
    </row>
    <row r="164" spans="2:4">
      <c r="B164" t="s">
        <v>2290</v>
      </c>
      <c r="C164" s="85">
        <v>3012.7353067843201</v>
      </c>
      <c r="D164" s="86">
        <v>47937</v>
      </c>
    </row>
    <row r="165" spans="2:4">
      <c r="B165" t="s">
        <v>2769</v>
      </c>
      <c r="C165" s="85">
        <v>559.74290198560004</v>
      </c>
      <c r="D165" s="86">
        <v>47987</v>
      </c>
    </row>
    <row r="166" spans="2:4">
      <c r="B166" t="s">
        <v>2715</v>
      </c>
      <c r="C166" s="85">
        <v>48.615506240000002</v>
      </c>
      <c r="D166" s="86">
        <v>47992</v>
      </c>
    </row>
    <row r="167" spans="2:4">
      <c r="B167" t="s">
        <v>2731</v>
      </c>
      <c r="C167" s="85">
        <v>657.11615999999992</v>
      </c>
      <c r="D167" s="86">
        <v>48004</v>
      </c>
    </row>
    <row r="168" spans="2:4">
      <c r="B168" t="s">
        <v>2776</v>
      </c>
      <c r="C168" s="85">
        <v>139.28633667446999</v>
      </c>
      <c r="D168" s="86">
        <v>48029</v>
      </c>
    </row>
    <row r="169" spans="2:4">
      <c r="B169" t="s">
        <v>2773</v>
      </c>
      <c r="C169" s="85">
        <v>3.9812975631999996</v>
      </c>
      <c r="D169" s="86">
        <v>48030</v>
      </c>
    </row>
    <row r="170" spans="2:4">
      <c r="B170" t="s">
        <v>2342</v>
      </c>
      <c r="C170" s="85">
        <v>605.93938221299993</v>
      </c>
      <c r="D170" s="86">
        <v>48054</v>
      </c>
    </row>
    <row r="171" spans="2:4">
      <c r="B171" t="s">
        <v>2716</v>
      </c>
      <c r="C171" s="85">
        <v>48.025822878399993</v>
      </c>
      <c r="D171" s="86">
        <v>48069</v>
      </c>
    </row>
    <row r="172" spans="2:4">
      <c r="B172" t="s">
        <v>2794</v>
      </c>
      <c r="C172" s="85">
        <v>1359.2699802496295</v>
      </c>
      <c r="D172" s="86">
        <v>48121</v>
      </c>
    </row>
    <row r="173" spans="2:4">
      <c r="B173" t="s">
        <v>2795</v>
      </c>
      <c r="C173" s="85">
        <v>325.8762554820492</v>
      </c>
      <c r="D173" s="86">
        <v>48121</v>
      </c>
    </row>
    <row r="174" spans="2:4">
      <c r="B174" t="s">
        <v>2786</v>
      </c>
      <c r="C174" s="85">
        <v>2.2992992841959228</v>
      </c>
      <c r="D174" s="86">
        <v>48122</v>
      </c>
    </row>
    <row r="175" spans="2:4">
      <c r="B175" t="s">
        <v>2783</v>
      </c>
      <c r="C175" s="85">
        <v>50.0532870288</v>
      </c>
      <c r="D175" s="86">
        <v>48151</v>
      </c>
    </row>
    <row r="176" spans="2:4">
      <c r="B176" t="s">
        <v>2781</v>
      </c>
      <c r="C176" s="85">
        <v>855.68310211839992</v>
      </c>
      <c r="D176" s="86">
        <v>48176</v>
      </c>
    </row>
    <row r="177" spans="2:4">
      <c r="B177" t="s">
        <v>2536</v>
      </c>
      <c r="C177" s="85">
        <v>623.06427335992566</v>
      </c>
      <c r="D177" s="86">
        <v>48180</v>
      </c>
    </row>
    <row r="178" spans="2:4">
      <c r="B178" t="s">
        <v>2717</v>
      </c>
      <c r="C178" s="85">
        <v>9.3742683199999988</v>
      </c>
      <c r="D178" s="86">
        <v>48213</v>
      </c>
    </row>
    <row r="179" spans="2:4">
      <c r="B179" t="s">
        <v>2760</v>
      </c>
      <c r="C179" s="85">
        <v>56.646992638399993</v>
      </c>
      <c r="D179" s="86">
        <v>48213</v>
      </c>
    </row>
    <row r="180" spans="2:4">
      <c r="B180" t="s">
        <v>2354</v>
      </c>
      <c r="C180" s="85">
        <v>1.4913599999999999E-5</v>
      </c>
      <c r="D180" s="86">
        <v>48213</v>
      </c>
    </row>
    <row r="181" spans="2:4">
      <c r="B181" t="s">
        <v>2780</v>
      </c>
      <c r="C181" s="85">
        <v>7.2655999999999995E-6</v>
      </c>
      <c r="D181" s="86">
        <v>48213</v>
      </c>
    </row>
    <row r="182" spans="2:4">
      <c r="B182" t="s">
        <v>2800</v>
      </c>
      <c r="C182" s="85">
        <v>1024.445465193</v>
      </c>
      <c r="D182" s="86">
        <v>48234</v>
      </c>
    </row>
    <row r="183" spans="2:4">
      <c r="B183" t="s">
        <v>2753</v>
      </c>
      <c r="C183" s="85">
        <v>282.77914048000002</v>
      </c>
      <c r="D183" s="86">
        <v>48268</v>
      </c>
    </row>
    <row r="184" spans="2:4">
      <c r="B184" t="s">
        <v>2792</v>
      </c>
      <c r="C184" s="85">
        <v>203.71212800000001</v>
      </c>
      <c r="D184" s="86">
        <v>48294</v>
      </c>
    </row>
    <row r="185" spans="2:4">
      <c r="B185" t="s">
        <v>2796</v>
      </c>
      <c r="C185" s="85">
        <v>43.183719498649999</v>
      </c>
      <c r="D185" s="86">
        <v>48319</v>
      </c>
    </row>
    <row r="186" spans="2:4">
      <c r="B186" t="s">
        <v>2798</v>
      </c>
      <c r="C186" s="85">
        <v>1080.3776494184947</v>
      </c>
      <c r="D186" s="86">
        <v>48332</v>
      </c>
    </row>
    <row r="187" spans="2:4">
      <c r="B187" t="s">
        <v>2803</v>
      </c>
      <c r="C187" s="85">
        <v>1777.2176516799998</v>
      </c>
      <c r="D187" s="86">
        <v>48365</v>
      </c>
    </row>
    <row r="188" spans="2:4">
      <c r="B188" t="s">
        <v>2338</v>
      </c>
      <c r="C188" s="85">
        <v>870.12761419999993</v>
      </c>
      <c r="D188" s="86">
        <v>48366</v>
      </c>
    </row>
    <row r="189" spans="2:4">
      <c r="B189" t="s">
        <v>2804</v>
      </c>
      <c r="C189" s="85">
        <v>741.21707118866334</v>
      </c>
      <c r="D189" s="86">
        <v>48395</v>
      </c>
    </row>
    <row r="190" spans="2:4">
      <c r="B190" t="s">
        <v>2286</v>
      </c>
      <c r="C190" s="85">
        <v>239.91997019842617</v>
      </c>
      <c r="D190" s="86">
        <v>48395</v>
      </c>
    </row>
    <row r="191" spans="2:4">
      <c r="B191" t="s">
        <v>2743</v>
      </c>
      <c r="C191" s="85">
        <v>1094.5064975615999</v>
      </c>
      <c r="D191" s="86">
        <v>48446</v>
      </c>
    </row>
    <row r="192" spans="2:4">
      <c r="B192" t="s">
        <v>2749</v>
      </c>
      <c r="C192" s="85">
        <v>9.354383519999999</v>
      </c>
      <c r="D192" s="86">
        <v>48446</v>
      </c>
    </row>
    <row r="193" spans="2:4">
      <c r="B193" t="s">
        <v>2348</v>
      </c>
      <c r="C193" s="85">
        <v>103.1531648</v>
      </c>
      <c r="D193" s="86">
        <v>48466</v>
      </c>
    </row>
    <row r="194" spans="2:4">
      <c r="B194" t="s">
        <v>2805</v>
      </c>
      <c r="C194" s="85">
        <v>95.889253074999985</v>
      </c>
      <c r="D194" s="86">
        <v>48466</v>
      </c>
    </row>
    <row r="195" spans="2:4">
      <c r="B195" t="s">
        <v>2813</v>
      </c>
      <c r="C195" s="85">
        <v>1527.8148258187725</v>
      </c>
      <c r="D195" s="86">
        <v>48669</v>
      </c>
    </row>
    <row r="196" spans="2:4">
      <c r="B196" t="s">
        <v>2816</v>
      </c>
      <c r="C196" s="85">
        <v>2321.4543927355635</v>
      </c>
      <c r="D196" s="86">
        <v>48693</v>
      </c>
    </row>
    <row r="197" spans="2:4">
      <c r="B197" t="s">
        <v>2713</v>
      </c>
      <c r="C197" s="85">
        <v>74.849522879999995</v>
      </c>
      <c r="D197" s="86">
        <v>48723</v>
      </c>
    </row>
    <row r="198" spans="2:4">
      <c r="B198" t="s">
        <v>2811</v>
      </c>
      <c r="C198" s="85">
        <v>815.51461635072633</v>
      </c>
      <c r="D198" s="86">
        <v>48757</v>
      </c>
    </row>
    <row r="199" spans="2:4">
      <c r="B199" t="s">
        <v>2240</v>
      </c>
      <c r="C199" s="85">
        <v>1012.3180971142081</v>
      </c>
      <c r="D199" s="86">
        <v>48760</v>
      </c>
    </row>
    <row r="200" spans="2:4">
      <c r="B200" t="s">
        <v>2820</v>
      </c>
      <c r="C200" s="85">
        <v>3374.4651483999996</v>
      </c>
      <c r="D200" s="86">
        <v>48781</v>
      </c>
    </row>
    <row r="201" spans="2:4">
      <c r="B201" t="s">
        <v>2806</v>
      </c>
      <c r="C201" s="85">
        <v>1060.6147358399996</v>
      </c>
      <c r="D201" s="86">
        <v>48914</v>
      </c>
    </row>
    <row r="202" spans="2:4">
      <c r="B202" t="s">
        <v>2770</v>
      </c>
      <c r="C202" s="85">
        <v>478.25879493599996</v>
      </c>
      <c r="D202" s="86">
        <v>48942</v>
      </c>
    </row>
    <row r="203" spans="2:4">
      <c r="B203" t="s">
        <v>2782</v>
      </c>
      <c r="C203" s="85">
        <v>336.66239524319997</v>
      </c>
      <c r="D203" s="86">
        <v>48942</v>
      </c>
    </row>
    <row r="204" spans="2:4">
      <c r="B204" t="s">
        <v>2819</v>
      </c>
      <c r="C204" s="85">
        <v>6.5524087186866833</v>
      </c>
      <c r="D204" s="86">
        <v>48944</v>
      </c>
    </row>
    <row r="205" spans="2:4">
      <c r="B205" t="s">
        <v>2574</v>
      </c>
      <c r="C205" s="85">
        <v>19.881236912183667</v>
      </c>
      <c r="D205" s="86">
        <v>49126</v>
      </c>
    </row>
    <row r="206" spans="2:4">
      <c r="B206" t="s">
        <v>2572</v>
      </c>
      <c r="C206" s="85">
        <v>1853.8566392658138</v>
      </c>
      <c r="D206" s="86">
        <v>49126</v>
      </c>
    </row>
    <row r="207" spans="2:4">
      <c r="B207" t="s">
        <v>2817</v>
      </c>
      <c r="C207" s="85">
        <v>5.6620547171100001E-7</v>
      </c>
      <c r="D207" s="86">
        <v>49337</v>
      </c>
    </row>
    <row r="208" spans="2:4">
      <c r="B208" t="s">
        <v>2356</v>
      </c>
      <c r="C208" s="85">
        <v>1838.5738463999999</v>
      </c>
      <c r="D208" s="86">
        <v>49405</v>
      </c>
    </row>
    <row r="209" spans="2:4">
      <c r="B209" t="s">
        <v>2797</v>
      </c>
      <c r="C209" s="85">
        <v>1259.186831343</v>
      </c>
      <c r="D209" s="86">
        <v>49427</v>
      </c>
    </row>
    <row r="210" spans="2:4">
      <c r="B210" t="s">
        <v>2705</v>
      </c>
      <c r="C210" s="85">
        <v>1038.01595817672</v>
      </c>
      <c r="D210" s="86">
        <v>50041</v>
      </c>
    </row>
    <row r="211" spans="2:4">
      <c r="B211" t="s">
        <v>2764</v>
      </c>
      <c r="C211" s="85">
        <v>2027.631975045</v>
      </c>
      <c r="D211" s="86">
        <v>50678</v>
      </c>
    </row>
    <row r="212" spans="2:4">
      <c r="B212" t="s">
        <v>2540</v>
      </c>
      <c r="C212" s="85">
        <v>8.1061999999999991E-5</v>
      </c>
      <c r="D212" s="86">
        <v>50678</v>
      </c>
    </row>
    <row r="213" spans="2:4">
      <c r="B213" t="s">
        <v>2802</v>
      </c>
      <c r="C213" s="85">
        <v>416.09291406289253</v>
      </c>
      <c r="D213" s="86">
        <v>50678</v>
      </c>
    </row>
    <row r="214" spans="2:4">
      <c r="B214" t="s">
        <v>2814</v>
      </c>
      <c r="C214" s="85">
        <v>1099.8864128</v>
      </c>
      <c r="D214" s="86">
        <v>50678</v>
      </c>
    </row>
    <row r="215" spans="2:4">
      <c r="B215" t="s">
        <v>2818</v>
      </c>
      <c r="C215" s="85">
        <v>2079.5804898603351</v>
      </c>
      <c r="D215" s="86">
        <v>50678</v>
      </c>
    </row>
    <row r="216" spans="2:4">
      <c r="B216"/>
      <c r="C216" s="77"/>
    </row>
    <row r="217" spans="2:4">
      <c r="B217"/>
      <c r="C217" s="85"/>
      <c r="D217"/>
    </row>
    <row r="218" spans="2:4">
      <c r="B218"/>
      <c r="C218" s="85"/>
      <c r="D218"/>
    </row>
  </sheetData>
  <sortState xmlns:xlrd2="http://schemas.microsoft.com/office/spreadsheetml/2017/richdata2" ref="B60:D215">
    <sortCondition ref="D60:D215"/>
  </sortState>
  <mergeCells count="1">
    <mergeCell ref="B7:D7"/>
  </mergeCells>
  <dataValidations count="1">
    <dataValidation allowBlank="1" showInputMessage="1" showErrorMessage="1" sqref="C1:C4 B219:D1048576 E61:XFD1048576 A5:XFD60 A61:A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sqref="A1:XFD4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 s="1" customFormat="1">
      <c r="B1" s="2" t="s">
        <v>0</v>
      </c>
      <c r="C1" s="82">
        <v>45197</v>
      </c>
    </row>
    <row r="2" spans="2:18" s="1" customFormat="1">
      <c r="B2" s="2" t="s">
        <v>1</v>
      </c>
      <c r="C2" s="12" t="s">
        <v>2662</v>
      </c>
    </row>
    <row r="3" spans="2:18" s="1" customFormat="1">
      <c r="B3" s="2" t="s">
        <v>2</v>
      </c>
      <c r="C3" s="26" t="s">
        <v>2663</v>
      </c>
    </row>
    <row r="4" spans="2:18" s="1" customFormat="1">
      <c r="B4" s="2" t="s">
        <v>3</v>
      </c>
      <c r="C4" s="83" t="s">
        <v>196</v>
      </c>
    </row>
    <row r="5" spans="2:18">
      <c r="B5" s="2"/>
    </row>
    <row r="7" spans="2:18" ht="26.25" customHeight="1">
      <c r="B7" s="115" t="s">
        <v>172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173</v>
      </c>
      <c r="L8" s="28" t="s">
        <v>189</v>
      </c>
      <c r="M8" s="28" t="s">
        <v>174</v>
      </c>
      <c r="N8" s="28" t="s">
        <v>73</v>
      </c>
      <c r="O8" s="28" t="s">
        <v>57</v>
      </c>
      <c r="P8" s="36" t="s">
        <v>182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183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313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210</v>
      </c>
      <c r="C14" t="s">
        <v>210</v>
      </c>
      <c r="D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210</v>
      </c>
      <c r="C16" t="s">
        <v>210</v>
      </c>
      <c r="D16" t="s">
        <v>210</v>
      </c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E18" t="s">
        <v>210</v>
      </c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900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E20" t="s">
        <v>210</v>
      </c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315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316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227</v>
      </c>
      <c r="D26" s="16"/>
    </row>
    <row r="27" spans="2:16">
      <c r="B27" t="s">
        <v>309</v>
      </c>
      <c r="D27" s="16"/>
    </row>
    <row r="28" spans="2:16">
      <c r="B28" t="s">
        <v>311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5:XFD1048576 C1:C4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sqref="A1:XFD4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 s="1" customFormat="1">
      <c r="B1" s="2" t="s">
        <v>0</v>
      </c>
      <c r="C1" s="82">
        <v>45197</v>
      </c>
    </row>
    <row r="2" spans="2:18" s="1" customFormat="1">
      <c r="B2" s="2" t="s">
        <v>1</v>
      </c>
      <c r="C2" s="12" t="s">
        <v>2662</v>
      </c>
    </row>
    <row r="3" spans="2:18" s="1" customFormat="1">
      <c r="B3" s="2" t="s">
        <v>2</v>
      </c>
      <c r="C3" s="26" t="s">
        <v>2663</v>
      </c>
    </row>
    <row r="4" spans="2:18" s="1" customFormat="1">
      <c r="B4" s="2" t="s">
        <v>3</v>
      </c>
      <c r="C4" s="83" t="s">
        <v>196</v>
      </c>
    </row>
    <row r="5" spans="2:18">
      <c r="B5" s="2"/>
    </row>
    <row r="7" spans="2:18" ht="26.25" customHeight="1">
      <c r="B7" s="115" t="s">
        <v>176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173</v>
      </c>
      <c r="L8" s="28" t="s">
        <v>186</v>
      </c>
      <c r="M8" s="28" t="s">
        <v>174</v>
      </c>
      <c r="N8" s="28" t="s">
        <v>73</v>
      </c>
      <c r="O8" s="28" t="s">
        <v>57</v>
      </c>
      <c r="P8" s="36" t="s">
        <v>182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183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177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2002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210</v>
      </c>
      <c r="C14" t="s">
        <v>210</v>
      </c>
      <c r="D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2003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210</v>
      </c>
      <c r="C16" t="s">
        <v>210</v>
      </c>
      <c r="D16" t="s">
        <v>210</v>
      </c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E18" t="s">
        <v>210</v>
      </c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900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E20" t="s">
        <v>210</v>
      </c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315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316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227</v>
      </c>
      <c r="D26" s="16"/>
    </row>
    <row r="27" spans="2:16">
      <c r="B27" t="s">
        <v>309</v>
      </c>
      <c r="D27" s="16"/>
    </row>
    <row r="28" spans="2:16">
      <c r="B28" t="s">
        <v>311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5:XFD1048576 C1:C4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3" workbookViewId="0">
      <selection activeCell="G58" sqref="G15:G5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 s="1" customFormat="1">
      <c r="B1" s="2" t="s">
        <v>0</v>
      </c>
      <c r="C1" s="82">
        <v>45197</v>
      </c>
    </row>
    <row r="2" spans="2:53" s="1" customFormat="1">
      <c r="B2" s="2" t="s">
        <v>1</v>
      </c>
      <c r="C2" s="12" t="s">
        <v>2662</v>
      </c>
    </row>
    <row r="3" spans="2:53" s="1" customFormat="1">
      <c r="B3" s="2" t="s">
        <v>2</v>
      </c>
      <c r="C3" s="26" t="s">
        <v>2663</v>
      </c>
    </row>
    <row r="4" spans="2:53" s="1" customFormat="1">
      <c r="B4" s="2" t="s">
        <v>3</v>
      </c>
      <c r="C4" s="83" t="s">
        <v>196</v>
      </c>
    </row>
    <row r="6" spans="2:53" ht="21.7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9"/>
    </row>
    <row r="7" spans="2:53" ht="27.75" customHeight="1">
      <c r="B7" s="110" t="s">
        <v>69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186</v>
      </c>
      <c r="M8" s="28" t="s">
        <v>187</v>
      </c>
      <c r="N8" s="38" t="s">
        <v>191</v>
      </c>
      <c r="O8" s="28" t="s">
        <v>56</v>
      </c>
      <c r="P8" s="28" t="s">
        <v>188</v>
      </c>
      <c r="Q8" s="28" t="s">
        <v>57</v>
      </c>
      <c r="R8" s="30" t="s">
        <v>182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183</v>
      </c>
      <c r="M9" s="31"/>
      <c r="N9" s="21" t="s">
        <v>184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7.2</v>
      </c>
      <c r="I11" s="7"/>
      <c r="J11" s="7"/>
      <c r="K11" s="76">
        <v>3.5799999999999998E-2</v>
      </c>
      <c r="L11" s="75">
        <v>96491934.730000004</v>
      </c>
      <c r="M11" s="7"/>
      <c r="N11" s="75">
        <v>116.04674</v>
      </c>
      <c r="O11" s="75">
        <v>86506.017108235348</v>
      </c>
      <c r="P11" s="7"/>
      <c r="Q11" s="76">
        <v>1</v>
      </c>
      <c r="R11" s="76">
        <v>6.2700000000000006E-2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7.19</v>
      </c>
      <c r="K12" s="80">
        <v>3.5799999999999998E-2</v>
      </c>
      <c r="L12" s="81">
        <v>96439108</v>
      </c>
      <c r="N12" s="81">
        <v>116.04674</v>
      </c>
      <c r="O12" s="81">
        <v>86356.344816993995</v>
      </c>
      <c r="Q12" s="80">
        <v>0.99829999999999997</v>
      </c>
      <c r="R12" s="80">
        <v>6.2600000000000003E-2</v>
      </c>
    </row>
    <row r="13" spans="2:53">
      <c r="B13" s="79" t="s">
        <v>228</v>
      </c>
      <c r="C13" s="16"/>
      <c r="D13" s="16"/>
      <c r="H13" s="81">
        <v>5.24</v>
      </c>
      <c r="K13" s="80">
        <v>1.6E-2</v>
      </c>
      <c r="L13" s="81">
        <v>24011732.75</v>
      </c>
      <c r="N13" s="81">
        <v>0</v>
      </c>
      <c r="O13" s="81">
        <v>25522.673944206999</v>
      </c>
      <c r="Q13" s="80">
        <v>0.29499999999999998</v>
      </c>
      <c r="R13" s="80">
        <v>1.8499999999999999E-2</v>
      </c>
    </row>
    <row r="14" spans="2:53">
      <c r="B14" s="79" t="s">
        <v>229</v>
      </c>
      <c r="C14" s="16"/>
      <c r="D14" s="16"/>
      <c r="H14" s="81">
        <v>5.24</v>
      </c>
      <c r="K14" s="80">
        <v>1.6E-2</v>
      </c>
      <c r="L14" s="81">
        <v>24011732.75</v>
      </c>
      <c r="N14" s="81">
        <v>0</v>
      </c>
      <c r="O14" s="81">
        <v>25522.673944206999</v>
      </c>
      <c r="Q14" s="80">
        <v>0.29499999999999998</v>
      </c>
      <c r="R14" s="80">
        <v>1.8499999999999999E-2</v>
      </c>
    </row>
    <row r="15" spans="2:53">
      <c r="B15" t="s">
        <v>230</v>
      </c>
      <c r="C15" t="s">
        <v>231</v>
      </c>
      <c r="D15" t="s">
        <v>100</v>
      </c>
      <c r="E15" t="s">
        <v>232</v>
      </c>
      <c r="G15"/>
      <c r="H15" s="77">
        <v>0.84</v>
      </c>
      <c r="I15" t="s">
        <v>102</v>
      </c>
      <c r="J15" s="78">
        <v>0.04</v>
      </c>
      <c r="K15" s="78">
        <v>2.0199999999999999E-2</v>
      </c>
      <c r="L15" s="77">
        <v>45247.65</v>
      </c>
      <c r="M15" s="77">
        <v>140.66999999999999</v>
      </c>
      <c r="N15" s="77">
        <v>0</v>
      </c>
      <c r="O15" s="77">
        <v>63.649869254999999</v>
      </c>
      <c r="P15" s="78">
        <v>0</v>
      </c>
      <c r="Q15" s="78">
        <v>6.9999999999999999E-4</v>
      </c>
      <c r="R15" s="78">
        <v>0</v>
      </c>
    </row>
    <row r="16" spans="2:53">
      <c r="B16" t="s">
        <v>233</v>
      </c>
      <c r="C16" t="s">
        <v>234</v>
      </c>
      <c r="D16" t="s">
        <v>100</v>
      </c>
      <c r="E16" t="s">
        <v>232</v>
      </c>
      <c r="G16"/>
      <c r="H16" s="77">
        <v>3.63</v>
      </c>
      <c r="I16" t="s">
        <v>102</v>
      </c>
      <c r="J16" s="78">
        <v>7.4999999999999997E-3</v>
      </c>
      <c r="K16" s="78">
        <v>1.55E-2</v>
      </c>
      <c r="L16" s="77">
        <v>2370496.48</v>
      </c>
      <c r="M16" s="77">
        <v>109.59</v>
      </c>
      <c r="N16" s="77">
        <v>0</v>
      </c>
      <c r="O16" s="77">
        <v>2597.827092432</v>
      </c>
      <c r="P16" s="78">
        <v>1E-4</v>
      </c>
      <c r="Q16" s="78">
        <v>0.03</v>
      </c>
      <c r="R16" s="78">
        <v>1.9E-3</v>
      </c>
    </row>
    <row r="17" spans="2:18">
      <c r="B17" t="s">
        <v>235</v>
      </c>
      <c r="C17" t="s">
        <v>236</v>
      </c>
      <c r="D17" t="s">
        <v>100</v>
      </c>
      <c r="E17" t="s">
        <v>232</v>
      </c>
      <c r="G17"/>
      <c r="H17" s="77">
        <v>19.38</v>
      </c>
      <c r="I17" t="s">
        <v>102</v>
      </c>
      <c r="J17" s="78">
        <v>0.01</v>
      </c>
      <c r="K17" s="78">
        <v>1.61E-2</v>
      </c>
      <c r="L17" s="77">
        <v>183966.78</v>
      </c>
      <c r="M17" s="77">
        <v>100.01</v>
      </c>
      <c r="N17" s="77">
        <v>0</v>
      </c>
      <c r="O17" s="77">
        <v>183.98517667799999</v>
      </c>
      <c r="P17" s="78">
        <v>0</v>
      </c>
      <c r="Q17" s="78">
        <v>2.0999999999999999E-3</v>
      </c>
      <c r="R17" s="78">
        <v>1E-4</v>
      </c>
    </row>
    <row r="18" spans="2:18">
      <c r="B18" t="s">
        <v>237</v>
      </c>
      <c r="C18" t="s">
        <v>238</v>
      </c>
      <c r="D18" t="s">
        <v>100</v>
      </c>
      <c r="E18" t="s">
        <v>232</v>
      </c>
      <c r="G18"/>
      <c r="H18" s="77">
        <v>0.03</v>
      </c>
      <c r="I18" t="s">
        <v>102</v>
      </c>
      <c r="J18" s="78">
        <v>1.7500000000000002E-2</v>
      </c>
      <c r="K18" s="78">
        <v>1.7500000000000002E-2</v>
      </c>
      <c r="L18" s="77">
        <v>36773.06</v>
      </c>
      <c r="M18" s="77">
        <v>114.81</v>
      </c>
      <c r="N18" s="77">
        <v>0</v>
      </c>
      <c r="O18" s="77">
        <v>42.219150186</v>
      </c>
      <c r="P18" s="78">
        <v>0</v>
      </c>
      <c r="Q18" s="78">
        <v>5.0000000000000001E-4</v>
      </c>
      <c r="R18" s="78">
        <v>0</v>
      </c>
    </row>
    <row r="19" spans="2:18">
      <c r="B19" t="s">
        <v>239</v>
      </c>
      <c r="C19" t="s">
        <v>240</v>
      </c>
      <c r="D19" t="s">
        <v>100</v>
      </c>
      <c r="E19" t="s">
        <v>232</v>
      </c>
      <c r="G19"/>
      <c r="H19" s="77">
        <v>2.0699999999999998</v>
      </c>
      <c r="I19" t="s">
        <v>102</v>
      </c>
      <c r="J19" s="78">
        <v>7.4999999999999997E-3</v>
      </c>
      <c r="K19" s="78">
        <v>1.7399999999999999E-2</v>
      </c>
      <c r="L19" s="77">
        <v>3769302.45</v>
      </c>
      <c r="M19" s="77">
        <v>110.36</v>
      </c>
      <c r="N19" s="77">
        <v>0</v>
      </c>
      <c r="O19" s="77">
        <v>4159.8021838200002</v>
      </c>
      <c r="P19" s="78">
        <v>2.0000000000000001E-4</v>
      </c>
      <c r="Q19" s="78">
        <v>4.8099999999999997E-2</v>
      </c>
      <c r="R19" s="78">
        <v>3.0000000000000001E-3</v>
      </c>
    </row>
    <row r="20" spans="2:18">
      <c r="B20" t="s">
        <v>241</v>
      </c>
      <c r="C20" t="s">
        <v>242</v>
      </c>
      <c r="D20" t="s">
        <v>100</v>
      </c>
      <c r="E20" t="s">
        <v>232</v>
      </c>
      <c r="G20"/>
      <c r="H20" s="77">
        <v>8.14</v>
      </c>
      <c r="I20" t="s">
        <v>102</v>
      </c>
      <c r="J20" s="78">
        <v>1E-3</v>
      </c>
      <c r="K20" s="78">
        <v>1.5599999999999999E-2</v>
      </c>
      <c r="L20" s="77">
        <v>4377205.51</v>
      </c>
      <c r="M20" s="77">
        <v>99.42</v>
      </c>
      <c r="N20" s="77">
        <v>0</v>
      </c>
      <c r="O20" s="77">
        <v>4351.8177180419998</v>
      </c>
      <c r="P20" s="78">
        <v>2.0000000000000001E-4</v>
      </c>
      <c r="Q20" s="78">
        <v>5.0299999999999997E-2</v>
      </c>
      <c r="R20" s="78">
        <v>3.2000000000000002E-3</v>
      </c>
    </row>
    <row r="21" spans="2:18">
      <c r="B21" t="s">
        <v>243</v>
      </c>
      <c r="C21" t="s">
        <v>244</v>
      </c>
      <c r="D21" t="s">
        <v>100</v>
      </c>
      <c r="E21" t="s">
        <v>232</v>
      </c>
      <c r="G21"/>
      <c r="H21" s="77">
        <v>25.84</v>
      </c>
      <c r="I21" t="s">
        <v>102</v>
      </c>
      <c r="J21" s="78">
        <v>5.0000000000000001E-3</v>
      </c>
      <c r="K21" s="78">
        <v>1.6500000000000001E-2</v>
      </c>
      <c r="L21" s="77">
        <v>625026.34</v>
      </c>
      <c r="M21" s="77">
        <v>82.95</v>
      </c>
      <c r="N21" s="77">
        <v>0</v>
      </c>
      <c r="O21" s="77">
        <v>518.45934903</v>
      </c>
      <c r="P21" s="78">
        <v>1E-4</v>
      </c>
      <c r="Q21" s="78">
        <v>6.0000000000000001E-3</v>
      </c>
      <c r="R21" s="78">
        <v>4.0000000000000002E-4</v>
      </c>
    </row>
    <row r="22" spans="2:18">
      <c r="B22" t="s">
        <v>245</v>
      </c>
      <c r="C22" t="s">
        <v>246</v>
      </c>
      <c r="D22" t="s">
        <v>100</v>
      </c>
      <c r="E22" t="s">
        <v>232</v>
      </c>
      <c r="G22"/>
      <c r="H22" s="77">
        <v>14.72</v>
      </c>
      <c r="I22" t="s">
        <v>102</v>
      </c>
      <c r="J22" s="78">
        <v>2.75E-2</v>
      </c>
      <c r="K22" s="78">
        <v>1.54E-2</v>
      </c>
      <c r="L22" s="77">
        <v>329355.83</v>
      </c>
      <c r="M22" s="77">
        <v>141.94</v>
      </c>
      <c r="N22" s="77">
        <v>0</v>
      </c>
      <c r="O22" s="77">
        <v>467.48766510199999</v>
      </c>
      <c r="P22" s="78">
        <v>0</v>
      </c>
      <c r="Q22" s="78">
        <v>5.4000000000000003E-3</v>
      </c>
      <c r="R22" s="78">
        <v>2.9999999999999997E-4</v>
      </c>
    </row>
    <row r="23" spans="2:18">
      <c r="B23" t="s">
        <v>247</v>
      </c>
      <c r="C23" t="s">
        <v>248</v>
      </c>
      <c r="D23" t="s">
        <v>100</v>
      </c>
      <c r="E23" t="s">
        <v>232</v>
      </c>
      <c r="G23"/>
      <c r="H23" s="77">
        <v>10.43</v>
      </c>
      <c r="I23" t="s">
        <v>102</v>
      </c>
      <c r="J23" s="78">
        <v>0.04</v>
      </c>
      <c r="K23" s="78">
        <v>1.52E-2</v>
      </c>
      <c r="L23" s="77">
        <v>221109.9</v>
      </c>
      <c r="M23" s="77">
        <v>172.93</v>
      </c>
      <c r="N23" s="77">
        <v>0</v>
      </c>
      <c r="O23" s="77">
        <v>382.36535006999998</v>
      </c>
      <c r="P23" s="78">
        <v>0</v>
      </c>
      <c r="Q23" s="78">
        <v>4.4000000000000003E-3</v>
      </c>
      <c r="R23" s="78">
        <v>2.9999999999999997E-4</v>
      </c>
    </row>
    <row r="24" spans="2:18">
      <c r="B24" t="s">
        <v>249</v>
      </c>
      <c r="C24" t="s">
        <v>250</v>
      </c>
      <c r="D24" t="s">
        <v>100</v>
      </c>
      <c r="E24" t="s">
        <v>232</v>
      </c>
      <c r="G24"/>
      <c r="H24" s="77">
        <v>5.6</v>
      </c>
      <c r="I24" t="s">
        <v>102</v>
      </c>
      <c r="J24" s="78">
        <v>5.0000000000000001E-3</v>
      </c>
      <c r="K24" s="78">
        <v>1.4999999999999999E-2</v>
      </c>
      <c r="L24" s="77">
        <v>5048979.5</v>
      </c>
      <c r="M24" s="77">
        <v>105.57</v>
      </c>
      <c r="N24" s="77">
        <v>0</v>
      </c>
      <c r="O24" s="77">
        <v>5330.2076581499996</v>
      </c>
      <c r="P24" s="78">
        <v>2.0000000000000001E-4</v>
      </c>
      <c r="Q24" s="78">
        <v>6.1600000000000002E-2</v>
      </c>
      <c r="R24" s="78">
        <v>3.8999999999999998E-3</v>
      </c>
    </row>
    <row r="25" spans="2:18">
      <c r="B25" t="s">
        <v>251</v>
      </c>
      <c r="C25" t="s">
        <v>252</v>
      </c>
      <c r="D25" t="s">
        <v>100</v>
      </c>
      <c r="E25" t="s">
        <v>232</v>
      </c>
      <c r="G25"/>
      <c r="H25" s="77">
        <v>2.84</v>
      </c>
      <c r="I25" t="s">
        <v>102</v>
      </c>
      <c r="J25" s="78">
        <v>1E-3</v>
      </c>
      <c r="K25" s="78">
        <v>1.6299999999999999E-2</v>
      </c>
      <c r="L25" s="77">
        <v>6352729.4299999997</v>
      </c>
      <c r="M25" s="77">
        <v>106.72</v>
      </c>
      <c r="N25" s="77">
        <v>0</v>
      </c>
      <c r="O25" s="77">
        <v>6779.6328476959998</v>
      </c>
      <c r="P25" s="78">
        <v>2.9999999999999997E-4</v>
      </c>
      <c r="Q25" s="78">
        <v>7.8399999999999997E-2</v>
      </c>
      <c r="R25" s="78">
        <v>4.8999999999999998E-3</v>
      </c>
    </row>
    <row r="26" spans="2:18">
      <c r="B26" t="s">
        <v>253</v>
      </c>
      <c r="C26" t="s">
        <v>254</v>
      </c>
      <c r="D26" t="s">
        <v>100</v>
      </c>
      <c r="E26" t="s">
        <v>232</v>
      </c>
      <c r="G26"/>
      <c r="H26" s="77">
        <v>4.97</v>
      </c>
      <c r="I26" t="s">
        <v>102</v>
      </c>
      <c r="J26" s="78">
        <v>1.0999999999999999E-2</v>
      </c>
      <c r="K26" s="78">
        <v>1.5100000000000001E-2</v>
      </c>
      <c r="L26" s="77">
        <v>651539.81999999995</v>
      </c>
      <c r="M26" s="77">
        <v>99.03</v>
      </c>
      <c r="N26" s="77">
        <v>0</v>
      </c>
      <c r="O26" s="77">
        <v>645.21988374600005</v>
      </c>
      <c r="P26" s="78">
        <v>0</v>
      </c>
      <c r="Q26" s="78">
        <v>7.4999999999999997E-3</v>
      </c>
      <c r="R26" s="78">
        <v>5.0000000000000001E-4</v>
      </c>
    </row>
    <row r="27" spans="2:18">
      <c r="B27" s="79" t="s">
        <v>255</v>
      </c>
      <c r="C27" s="16"/>
      <c r="D27" s="16"/>
      <c r="H27" s="81">
        <v>8</v>
      </c>
      <c r="K27" s="80">
        <v>4.41E-2</v>
      </c>
      <c r="L27" s="81">
        <v>72427375.25</v>
      </c>
      <c r="N27" s="81">
        <v>116.04674</v>
      </c>
      <c r="O27" s="81">
        <v>60833.670872786999</v>
      </c>
      <c r="Q27" s="80">
        <v>0.70320000000000005</v>
      </c>
      <c r="R27" s="80">
        <v>4.41E-2</v>
      </c>
    </row>
    <row r="28" spans="2:18">
      <c r="B28" s="79" t="s">
        <v>256</v>
      </c>
      <c r="C28" s="16"/>
      <c r="D28" s="16"/>
      <c r="H28" s="81">
        <v>0.54</v>
      </c>
      <c r="K28" s="80">
        <v>4.8000000000000001E-2</v>
      </c>
      <c r="L28" s="81">
        <v>9551063.0099999998</v>
      </c>
      <c r="N28" s="81">
        <v>0</v>
      </c>
      <c r="O28" s="81">
        <v>9312.875494123</v>
      </c>
      <c r="Q28" s="80">
        <v>0.1077</v>
      </c>
      <c r="R28" s="80">
        <v>6.7000000000000002E-3</v>
      </c>
    </row>
    <row r="29" spans="2:18">
      <c r="B29" t="s">
        <v>257</v>
      </c>
      <c r="C29" t="s">
        <v>258</v>
      </c>
      <c r="D29" t="s">
        <v>100</v>
      </c>
      <c r="E29" t="s">
        <v>232</v>
      </c>
      <c r="G29"/>
      <c r="H29" s="77">
        <v>0.52</v>
      </c>
      <c r="I29" t="s">
        <v>102</v>
      </c>
      <c r="J29" s="78">
        <v>0</v>
      </c>
      <c r="K29" s="78">
        <v>4.7699999999999999E-2</v>
      </c>
      <c r="L29" s="77">
        <v>1380811.28</v>
      </c>
      <c r="M29" s="77">
        <v>97.64</v>
      </c>
      <c r="N29" s="77">
        <v>0</v>
      </c>
      <c r="O29" s="77">
        <v>1348.224133792</v>
      </c>
      <c r="P29" s="78">
        <v>1E-4</v>
      </c>
      <c r="Q29" s="78">
        <v>1.5599999999999999E-2</v>
      </c>
      <c r="R29" s="78">
        <v>1E-3</v>
      </c>
    </row>
    <row r="30" spans="2:18">
      <c r="B30" t="s">
        <v>259</v>
      </c>
      <c r="C30" t="s">
        <v>260</v>
      </c>
      <c r="D30" t="s">
        <v>100</v>
      </c>
      <c r="E30" t="s">
        <v>232</v>
      </c>
      <c r="G30"/>
      <c r="H30" s="77">
        <v>0.36</v>
      </c>
      <c r="I30" t="s">
        <v>102</v>
      </c>
      <c r="J30" s="78">
        <v>0</v>
      </c>
      <c r="K30" s="78">
        <v>4.8000000000000001E-2</v>
      </c>
      <c r="L30" s="77">
        <v>1849204.55</v>
      </c>
      <c r="M30" s="77">
        <v>98.33</v>
      </c>
      <c r="N30" s="77">
        <v>0</v>
      </c>
      <c r="O30" s="77">
        <v>1818.3228340149999</v>
      </c>
      <c r="P30" s="78">
        <v>1E-4</v>
      </c>
      <c r="Q30" s="78">
        <v>2.1000000000000001E-2</v>
      </c>
      <c r="R30" s="78">
        <v>1.2999999999999999E-3</v>
      </c>
    </row>
    <row r="31" spans="2:18">
      <c r="B31" t="s">
        <v>261</v>
      </c>
      <c r="C31" t="s">
        <v>262</v>
      </c>
      <c r="D31" t="s">
        <v>100</v>
      </c>
      <c r="E31" t="s">
        <v>232</v>
      </c>
      <c r="G31"/>
      <c r="H31" s="77">
        <v>0.44</v>
      </c>
      <c r="I31" t="s">
        <v>102</v>
      </c>
      <c r="J31" s="78">
        <v>0</v>
      </c>
      <c r="K31" s="78">
        <v>4.82E-2</v>
      </c>
      <c r="L31" s="77">
        <v>2454775.6</v>
      </c>
      <c r="M31" s="77">
        <v>97.97</v>
      </c>
      <c r="N31" s="77">
        <v>0</v>
      </c>
      <c r="O31" s="77">
        <v>2404.9436553199998</v>
      </c>
      <c r="P31" s="78">
        <v>1E-4</v>
      </c>
      <c r="Q31" s="78">
        <v>2.7799999999999998E-2</v>
      </c>
      <c r="R31" s="78">
        <v>1.6999999999999999E-3</v>
      </c>
    </row>
    <row r="32" spans="2:18">
      <c r="B32" t="s">
        <v>263</v>
      </c>
      <c r="C32" t="s">
        <v>264</v>
      </c>
      <c r="D32" t="s">
        <v>100</v>
      </c>
      <c r="E32" t="s">
        <v>232</v>
      </c>
      <c r="G32"/>
      <c r="H32" s="77">
        <v>0.94</v>
      </c>
      <c r="I32" t="s">
        <v>102</v>
      </c>
      <c r="J32" s="78">
        <v>0</v>
      </c>
      <c r="K32" s="78">
        <v>4.7899999999999998E-2</v>
      </c>
      <c r="L32" s="77">
        <v>705747.99</v>
      </c>
      <c r="M32" s="77">
        <v>95.72</v>
      </c>
      <c r="N32" s="77">
        <v>0</v>
      </c>
      <c r="O32" s="77">
        <v>675.54197602800002</v>
      </c>
      <c r="P32" s="78">
        <v>0</v>
      </c>
      <c r="Q32" s="78">
        <v>7.7999999999999996E-3</v>
      </c>
      <c r="R32" s="78">
        <v>5.0000000000000001E-4</v>
      </c>
    </row>
    <row r="33" spans="2:18">
      <c r="B33" t="s">
        <v>265</v>
      </c>
      <c r="C33" t="s">
        <v>266</v>
      </c>
      <c r="D33" t="s">
        <v>100</v>
      </c>
      <c r="E33" t="s">
        <v>232</v>
      </c>
      <c r="G33"/>
      <c r="H33" s="77">
        <v>0.61</v>
      </c>
      <c r="I33" t="s">
        <v>102</v>
      </c>
      <c r="J33" s="78">
        <v>0</v>
      </c>
      <c r="K33" s="78">
        <v>4.7699999999999999E-2</v>
      </c>
      <c r="L33" s="77">
        <v>1442180.67</v>
      </c>
      <c r="M33" s="77">
        <v>97.2</v>
      </c>
      <c r="N33" s="77">
        <v>0</v>
      </c>
      <c r="O33" s="77">
        <v>1401.7996112400001</v>
      </c>
      <c r="P33" s="78">
        <v>1E-4</v>
      </c>
      <c r="Q33" s="78">
        <v>1.6199999999999999E-2</v>
      </c>
      <c r="R33" s="78">
        <v>1E-3</v>
      </c>
    </row>
    <row r="34" spans="2:18">
      <c r="B34" t="s">
        <v>267</v>
      </c>
      <c r="C34" t="s">
        <v>268</v>
      </c>
      <c r="D34" t="s">
        <v>100</v>
      </c>
      <c r="E34" t="s">
        <v>232</v>
      </c>
      <c r="G34"/>
      <c r="H34" s="77">
        <v>0.69</v>
      </c>
      <c r="I34" t="s">
        <v>102</v>
      </c>
      <c r="J34" s="78">
        <v>0</v>
      </c>
      <c r="K34" s="78">
        <v>4.7899999999999998E-2</v>
      </c>
      <c r="L34" s="77">
        <v>1718342.92</v>
      </c>
      <c r="M34" s="77">
        <v>96.84</v>
      </c>
      <c r="N34" s="77">
        <v>0</v>
      </c>
      <c r="O34" s="77">
        <v>1664.043283728</v>
      </c>
      <c r="P34" s="78">
        <v>1E-4</v>
      </c>
      <c r="Q34" s="78">
        <v>1.9199999999999998E-2</v>
      </c>
      <c r="R34" s="78">
        <v>1.1999999999999999E-3</v>
      </c>
    </row>
    <row r="35" spans="2:18">
      <c r="B35" s="79" t="s">
        <v>269</v>
      </c>
      <c r="C35" s="16"/>
      <c r="D35" s="16"/>
      <c r="H35" s="81">
        <v>9.35</v>
      </c>
      <c r="K35" s="80">
        <v>4.3400000000000001E-2</v>
      </c>
      <c r="L35" s="81">
        <v>62876312.240000002</v>
      </c>
      <c r="N35" s="81">
        <v>116.04674</v>
      </c>
      <c r="O35" s="81">
        <v>51520.795378663999</v>
      </c>
      <c r="Q35" s="80">
        <v>0.59560000000000002</v>
      </c>
      <c r="R35" s="80">
        <v>3.73E-2</v>
      </c>
    </row>
    <row r="36" spans="2:18">
      <c r="B36" t="s">
        <v>270</v>
      </c>
      <c r="C36" t="s">
        <v>271</v>
      </c>
      <c r="D36" t="s">
        <v>100</v>
      </c>
      <c r="E36" t="s">
        <v>232</v>
      </c>
      <c r="G36"/>
      <c r="H36" s="77">
        <v>4.78</v>
      </c>
      <c r="I36" t="s">
        <v>102</v>
      </c>
      <c r="J36" s="78">
        <v>2.2499999999999999E-2</v>
      </c>
      <c r="K36" s="78">
        <v>4.24E-2</v>
      </c>
      <c r="L36" s="77">
        <v>5171812.3</v>
      </c>
      <c r="M36" s="77">
        <v>91.16</v>
      </c>
      <c r="N36" s="77">
        <v>116.04674</v>
      </c>
      <c r="O36" s="77">
        <v>4830.6708326799999</v>
      </c>
      <c r="P36" s="78">
        <v>2.0000000000000001E-4</v>
      </c>
      <c r="Q36" s="78">
        <v>5.5800000000000002E-2</v>
      </c>
      <c r="R36" s="78">
        <v>3.5000000000000001E-3</v>
      </c>
    </row>
    <row r="37" spans="2:18">
      <c r="B37" t="s">
        <v>272</v>
      </c>
      <c r="C37" t="s">
        <v>273</v>
      </c>
      <c r="D37" t="s">
        <v>100</v>
      </c>
      <c r="E37" t="s">
        <v>232</v>
      </c>
      <c r="G37"/>
      <c r="H37" s="77">
        <v>2.4</v>
      </c>
      <c r="I37" t="s">
        <v>102</v>
      </c>
      <c r="J37" s="78">
        <v>5.0000000000000001E-3</v>
      </c>
      <c r="K37" s="78">
        <v>4.5600000000000002E-2</v>
      </c>
      <c r="L37" s="77">
        <v>307057.08</v>
      </c>
      <c r="M37" s="77">
        <v>91.2</v>
      </c>
      <c r="N37" s="77">
        <v>0</v>
      </c>
      <c r="O37" s="77">
        <v>280.03605696</v>
      </c>
      <c r="P37" s="78">
        <v>0</v>
      </c>
      <c r="Q37" s="78">
        <v>3.2000000000000002E-3</v>
      </c>
      <c r="R37" s="78">
        <v>2.0000000000000001E-4</v>
      </c>
    </row>
    <row r="38" spans="2:18">
      <c r="B38" t="s">
        <v>274</v>
      </c>
      <c r="C38" t="s">
        <v>275</v>
      </c>
      <c r="D38" t="s">
        <v>100</v>
      </c>
      <c r="E38" t="s">
        <v>232</v>
      </c>
      <c r="G38"/>
      <c r="H38" s="77">
        <v>4.92</v>
      </c>
      <c r="I38" t="s">
        <v>102</v>
      </c>
      <c r="J38" s="78">
        <v>3.7499999999999999E-2</v>
      </c>
      <c r="K38" s="78">
        <v>4.2299999999999997E-2</v>
      </c>
      <c r="L38" s="77">
        <v>3253625.57</v>
      </c>
      <c r="M38" s="77">
        <v>99.4</v>
      </c>
      <c r="N38" s="77">
        <v>0</v>
      </c>
      <c r="O38" s="77">
        <v>3234.1038165800001</v>
      </c>
      <c r="P38" s="78">
        <v>6.9999999999999999E-4</v>
      </c>
      <c r="Q38" s="78">
        <v>3.7400000000000003E-2</v>
      </c>
      <c r="R38" s="78">
        <v>2.3E-3</v>
      </c>
    </row>
    <row r="39" spans="2:18">
      <c r="B39" t="s">
        <v>276</v>
      </c>
      <c r="C39" t="s">
        <v>277</v>
      </c>
      <c r="D39" t="s">
        <v>100</v>
      </c>
      <c r="E39" t="s">
        <v>232</v>
      </c>
      <c r="G39"/>
      <c r="H39" s="77">
        <v>3.39</v>
      </c>
      <c r="I39" t="s">
        <v>102</v>
      </c>
      <c r="J39" s="78">
        <v>0.02</v>
      </c>
      <c r="K39" s="78">
        <v>4.3099999999999999E-2</v>
      </c>
      <c r="L39" s="77">
        <v>2154187.67</v>
      </c>
      <c r="M39" s="77">
        <v>93.59</v>
      </c>
      <c r="N39" s="77">
        <v>0</v>
      </c>
      <c r="O39" s="77">
        <v>2016.104240353</v>
      </c>
      <c r="P39" s="78">
        <v>1E-4</v>
      </c>
      <c r="Q39" s="78">
        <v>2.3300000000000001E-2</v>
      </c>
      <c r="R39" s="78">
        <v>1.5E-3</v>
      </c>
    </row>
    <row r="40" spans="2:18">
      <c r="B40" t="s">
        <v>278</v>
      </c>
      <c r="C40" t="s">
        <v>279</v>
      </c>
      <c r="D40" t="s">
        <v>100</v>
      </c>
      <c r="E40" t="s">
        <v>232</v>
      </c>
      <c r="G40"/>
      <c r="H40" s="77">
        <v>15.3</v>
      </c>
      <c r="I40" t="s">
        <v>102</v>
      </c>
      <c r="J40" s="78">
        <v>3.7499999999999999E-2</v>
      </c>
      <c r="K40" s="78">
        <v>4.4900000000000002E-2</v>
      </c>
      <c r="L40" s="77">
        <v>5636558.54</v>
      </c>
      <c r="M40" s="77">
        <v>91.42</v>
      </c>
      <c r="N40" s="77">
        <v>0</v>
      </c>
      <c r="O40" s="77">
        <v>5152.9418172679998</v>
      </c>
      <c r="P40" s="78">
        <v>2.0000000000000001E-4</v>
      </c>
      <c r="Q40" s="78">
        <v>5.96E-2</v>
      </c>
      <c r="R40" s="78">
        <v>3.7000000000000002E-3</v>
      </c>
    </row>
    <row r="41" spans="2:18">
      <c r="B41" t="s">
        <v>280</v>
      </c>
      <c r="C41" t="s">
        <v>281</v>
      </c>
      <c r="D41" t="s">
        <v>100</v>
      </c>
      <c r="E41" t="s">
        <v>232</v>
      </c>
      <c r="G41"/>
      <c r="H41" s="77">
        <v>1.91</v>
      </c>
      <c r="I41" t="s">
        <v>102</v>
      </c>
      <c r="J41" s="78">
        <v>1.7500000000000002E-2</v>
      </c>
      <c r="K41" s="78">
        <v>4.5999999999999999E-2</v>
      </c>
      <c r="L41" s="77">
        <v>2145.9299999999998</v>
      </c>
      <c r="M41" s="77">
        <v>95.09</v>
      </c>
      <c r="N41" s="77">
        <v>0</v>
      </c>
      <c r="O41" s="77">
        <v>2.0405648369999998</v>
      </c>
      <c r="P41" s="78">
        <v>0</v>
      </c>
      <c r="Q41" s="78">
        <v>0</v>
      </c>
      <c r="R41" s="78">
        <v>0</v>
      </c>
    </row>
    <row r="42" spans="2:18">
      <c r="B42" t="s">
        <v>282</v>
      </c>
      <c r="C42" t="s">
        <v>283</v>
      </c>
      <c r="D42" t="s">
        <v>100</v>
      </c>
      <c r="E42" t="s">
        <v>232</v>
      </c>
      <c r="G42"/>
      <c r="H42" s="77">
        <v>18</v>
      </c>
      <c r="I42" t="s">
        <v>102</v>
      </c>
      <c r="J42" s="78">
        <v>2.8000000000000001E-2</v>
      </c>
      <c r="K42" s="78">
        <v>4.5600000000000002E-2</v>
      </c>
      <c r="L42" s="77">
        <v>5279565.63</v>
      </c>
      <c r="M42" s="77">
        <v>74.349999999999994</v>
      </c>
      <c r="N42" s="77">
        <v>0</v>
      </c>
      <c r="O42" s="77">
        <v>3925.3570459050002</v>
      </c>
      <c r="P42" s="78">
        <v>6.9999999999999999E-4</v>
      </c>
      <c r="Q42" s="78">
        <v>4.5400000000000003E-2</v>
      </c>
      <c r="R42" s="78">
        <v>2.8E-3</v>
      </c>
    </row>
    <row r="43" spans="2:18">
      <c r="B43" t="s">
        <v>284</v>
      </c>
      <c r="C43" t="s">
        <v>285</v>
      </c>
      <c r="D43" t="s">
        <v>100</v>
      </c>
      <c r="E43" t="s">
        <v>232</v>
      </c>
      <c r="G43"/>
      <c r="H43" s="77">
        <v>2.76</v>
      </c>
      <c r="I43" t="s">
        <v>102</v>
      </c>
      <c r="J43" s="78">
        <v>6.25E-2</v>
      </c>
      <c r="K43" s="78">
        <v>4.3400000000000001E-2</v>
      </c>
      <c r="L43" s="77">
        <v>3576.85</v>
      </c>
      <c r="M43" s="77">
        <v>111</v>
      </c>
      <c r="N43" s="77">
        <v>0</v>
      </c>
      <c r="O43" s="77">
        <v>3.9703035</v>
      </c>
      <c r="P43" s="78">
        <v>0</v>
      </c>
      <c r="Q43" s="78">
        <v>0</v>
      </c>
      <c r="R43" s="78">
        <v>0</v>
      </c>
    </row>
    <row r="44" spans="2:18">
      <c r="B44" t="s">
        <v>286</v>
      </c>
      <c r="C44" t="s">
        <v>287</v>
      </c>
      <c r="D44" t="s">
        <v>100</v>
      </c>
      <c r="E44" t="s">
        <v>232</v>
      </c>
      <c r="G44"/>
      <c r="H44" s="77">
        <v>0.51</v>
      </c>
      <c r="I44" t="s">
        <v>102</v>
      </c>
      <c r="J44" s="78">
        <v>3.7499999999999999E-2</v>
      </c>
      <c r="K44" s="78">
        <v>4.3999999999999997E-2</v>
      </c>
      <c r="L44" s="77">
        <v>477.82</v>
      </c>
      <c r="M44" s="77">
        <v>101.56</v>
      </c>
      <c r="N44" s="77">
        <v>0</v>
      </c>
      <c r="O44" s="77">
        <v>0.48527399199999999</v>
      </c>
      <c r="P44" s="78">
        <v>0</v>
      </c>
      <c r="Q44" s="78">
        <v>0</v>
      </c>
      <c r="R44" s="78">
        <v>0</v>
      </c>
    </row>
    <row r="45" spans="2:18">
      <c r="B45" t="s">
        <v>288</v>
      </c>
      <c r="C45" t="s">
        <v>289</v>
      </c>
      <c r="D45" t="s">
        <v>100</v>
      </c>
      <c r="E45" t="s">
        <v>232</v>
      </c>
      <c r="G45"/>
      <c r="H45" s="77">
        <v>12.08</v>
      </c>
      <c r="I45" t="s">
        <v>102</v>
      </c>
      <c r="J45" s="78">
        <v>5.5E-2</v>
      </c>
      <c r="K45" s="78">
        <v>4.4299999999999999E-2</v>
      </c>
      <c r="L45" s="77">
        <v>450149.69</v>
      </c>
      <c r="M45" s="77">
        <v>117.33</v>
      </c>
      <c r="N45" s="77">
        <v>0</v>
      </c>
      <c r="O45" s="77">
        <v>528.16063127699999</v>
      </c>
      <c r="P45" s="78">
        <v>0</v>
      </c>
      <c r="Q45" s="78">
        <v>6.1000000000000004E-3</v>
      </c>
      <c r="R45" s="78">
        <v>4.0000000000000002E-4</v>
      </c>
    </row>
    <row r="46" spans="2:18">
      <c r="B46" t="s">
        <v>290</v>
      </c>
      <c r="C46" t="s">
        <v>291</v>
      </c>
      <c r="D46" t="s">
        <v>100</v>
      </c>
      <c r="E46" t="s">
        <v>232</v>
      </c>
      <c r="G46"/>
      <c r="H46" s="77">
        <v>1.0900000000000001</v>
      </c>
      <c r="I46" t="s">
        <v>102</v>
      </c>
      <c r="J46" s="78">
        <v>4.0000000000000001E-3</v>
      </c>
      <c r="K46" s="78">
        <v>4.5100000000000001E-2</v>
      </c>
      <c r="L46" s="77">
        <v>17998.650000000001</v>
      </c>
      <c r="M46" s="77">
        <v>96.08</v>
      </c>
      <c r="N46" s="77">
        <v>0</v>
      </c>
      <c r="O46" s="77">
        <v>17.293102919999999</v>
      </c>
      <c r="P46" s="78">
        <v>0</v>
      </c>
      <c r="Q46" s="78">
        <v>2.0000000000000001E-4</v>
      </c>
      <c r="R46" s="78">
        <v>0</v>
      </c>
    </row>
    <row r="47" spans="2:18">
      <c r="B47" t="s">
        <v>292</v>
      </c>
      <c r="C47" t="s">
        <v>293</v>
      </c>
      <c r="D47" t="s">
        <v>100</v>
      </c>
      <c r="E47" t="s">
        <v>232</v>
      </c>
      <c r="G47"/>
      <c r="H47" s="77">
        <v>1.58</v>
      </c>
      <c r="I47" t="s">
        <v>102</v>
      </c>
      <c r="J47" s="78">
        <v>5.0000000000000001E-3</v>
      </c>
      <c r="K47" s="78">
        <v>4.6199999999999998E-2</v>
      </c>
      <c r="L47" s="77">
        <v>6809.14</v>
      </c>
      <c r="M47" s="77">
        <v>94.08</v>
      </c>
      <c r="N47" s="77">
        <v>0</v>
      </c>
      <c r="O47" s="77">
        <v>6.4060389119999996</v>
      </c>
      <c r="P47" s="78">
        <v>0</v>
      </c>
      <c r="Q47" s="78">
        <v>1E-4</v>
      </c>
      <c r="R47" s="78">
        <v>0</v>
      </c>
    </row>
    <row r="48" spans="2:18">
      <c r="B48" t="s">
        <v>294</v>
      </c>
      <c r="C48" t="s">
        <v>295</v>
      </c>
      <c r="D48" t="s">
        <v>100</v>
      </c>
      <c r="E48" t="s">
        <v>232</v>
      </c>
      <c r="G48"/>
      <c r="H48" s="77">
        <v>6.28</v>
      </c>
      <c r="I48" t="s">
        <v>102</v>
      </c>
      <c r="J48" s="78">
        <v>0.01</v>
      </c>
      <c r="K48" s="78">
        <v>4.2700000000000002E-2</v>
      </c>
      <c r="L48" s="77">
        <v>9633032.4299999997</v>
      </c>
      <c r="M48" s="77">
        <v>82.4</v>
      </c>
      <c r="N48" s="77">
        <v>0</v>
      </c>
      <c r="O48" s="77">
        <v>7937.6187223200004</v>
      </c>
      <c r="P48" s="78">
        <v>4.0000000000000002E-4</v>
      </c>
      <c r="Q48" s="78">
        <v>9.1800000000000007E-2</v>
      </c>
      <c r="R48" s="78">
        <v>5.7999999999999996E-3</v>
      </c>
    </row>
    <row r="49" spans="2:18">
      <c r="B49" t="s">
        <v>296</v>
      </c>
      <c r="C49" t="s">
        <v>297</v>
      </c>
      <c r="D49" t="s">
        <v>100</v>
      </c>
      <c r="E49" t="s">
        <v>232</v>
      </c>
      <c r="G49"/>
      <c r="H49" s="77">
        <v>8.08</v>
      </c>
      <c r="I49" t="s">
        <v>102</v>
      </c>
      <c r="J49" s="78">
        <v>1.2999999999999999E-2</v>
      </c>
      <c r="K49" s="78">
        <v>4.2700000000000002E-2</v>
      </c>
      <c r="L49" s="77">
        <v>17365809.600000001</v>
      </c>
      <c r="M49" s="77">
        <v>79.739999999999995</v>
      </c>
      <c r="N49" s="77">
        <v>0</v>
      </c>
      <c r="O49" s="77">
        <v>13847.496575040001</v>
      </c>
      <c r="P49" s="78">
        <v>1.1999999999999999E-3</v>
      </c>
      <c r="Q49" s="78">
        <v>0.16009999999999999</v>
      </c>
      <c r="R49" s="78">
        <v>0.01</v>
      </c>
    </row>
    <row r="50" spans="2:18">
      <c r="B50" t="s">
        <v>298</v>
      </c>
      <c r="C50" t="s">
        <v>299</v>
      </c>
      <c r="D50" t="s">
        <v>100</v>
      </c>
      <c r="E50" t="s">
        <v>232</v>
      </c>
      <c r="G50"/>
      <c r="H50" s="77">
        <v>0.17</v>
      </c>
      <c r="I50" t="s">
        <v>102</v>
      </c>
      <c r="J50" s="78">
        <v>1.4999999999999999E-2</v>
      </c>
      <c r="K50" s="78">
        <v>4.3999999999999997E-2</v>
      </c>
      <c r="L50" s="77">
        <v>17697.3</v>
      </c>
      <c r="M50" s="77">
        <v>100.76</v>
      </c>
      <c r="N50" s="77">
        <v>0</v>
      </c>
      <c r="O50" s="77">
        <v>17.831799480000001</v>
      </c>
      <c r="P50" s="78">
        <v>0</v>
      </c>
      <c r="Q50" s="78">
        <v>2.0000000000000001E-4</v>
      </c>
      <c r="R50" s="78">
        <v>0</v>
      </c>
    </row>
    <row r="51" spans="2:18">
      <c r="B51" t="s">
        <v>300</v>
      </c>
      <c r="C51" t="s">
        <v>301</v>
      </c>
      <c r="D51" t="s">
        <v>100</v>
      </c>
      <c r="E51" t="s">
        <v>232</v>
      </c>
      <c r="G51"/>
      <c r="H51" s="77">
        <v>12.11</v>
      </c>
      <c r="I51" t="s">
        <v>102</v>
      </c>
      <c r="J51" s="78">
        <v>1.4999999999999999E-2</v>
      </c>
      <c r="K51" s="78">
        <v>4.3900000000000002E-2</v>
      </c>
      <c r="L51" s="77">
        <v>13575808.039999999</v>
      </c>
      <c r="M51" s="77">
        <v>71.599999999999994</v>
      </c>
      <c r="N51" s="77">
        <v>0</v>
      </c>
      <c r="O51" s="77">
        <v>9720.2785566399998</v>
      </c>
      <c r="P51" s="78">
        <v>6.9999999999999999E-4</v>
      </c>
      <c r="Q51" s="78">
        <v>0.1124</v>
      </c>
      <c r="R51" s="78">
        <v>7.0000000000000001E-3</v>
      </c>
    </row>
    <row r="52" spans="2:18">
      <c r="B52" s="79" t="s">
        <v>302</v>
      </c>
      <c r="C52" s="16"/>
      <c r="D52" s="16"/>
      <c r="H52" s="81">
        <v>0</v>
      </c>
      <c r="K52" s="80">
        <v>0</v>
      </c>
      <c r="L52" s="81">
        <v>0</v>
      </c>
      <c r="N52" s="81">
        <v>0</v>
      </c>
      <c r="O52" s="81">
        <v>0</v>
      </c>
      <c r="Q52" s="80">
        <v>0</v>
      </c>
      <c r="R52" s="80">
        <v>0</v>
      </c>
    </row>
    <row r="53" spans="2:18">
      <c r="B53" t="s">
        <v>210</v>
      </c>
      <c r="C53" t="s">
        <v>210</v>
      </c>
      <c r="D53" s="16"/>
      <c r="E53" t="s">
        <v>210</v>
      </c>
      <c r="H53" s="77">
        <v>0</v>
      </c>
      <c r="I53" t="s">
        <v>210</v>
      </c>
      <c r="J53" s="78">
        <v>0</v>
      </c>
      <c r="K53" s="78">
        <v>0</v>
      </c>
      <c r="L53" s="77">
        <v>0</v>
      </c>
      <c r="M53" s="77">
        <v>0</v>
      </c>
      <c r="O53" s="77">
        <v>0</v>
      </c>
      <c r="P53" s="78">
        <v>0</v>
      </c>
      <c r="Q53" s="78">
        <v>0</v>
      </c>
      <c r="R53" s="78">
        <v>0</v>
      </c>
    </row>
    <row r="54" spans="2:18">
      <c r="B54" s="79" t="s">
        <v>303</v>
      </c>
      <c r="C54" s="16"/>
      <c r="D54" s="16"/>
      <c r="H54" s="81">
        <v>0</v>
      </c>
      <c r="K54" s="80">
        <v>0</v>
      </c>
      <c r="L54" s="81">
        <v>0</v>
      </c>
      <c r="N54" s="81">
        <v>0</v>
      </c>
      <c r="O54" s="81">
        <v>0</v>
      </c>
      <c r="Q54" s="80">
        <v>0</v>
      </c>
      <c r="R54" s="80">
        <v>0</v>
      </c>
    </row>
    <row r="55" spans="2:18">
      <c r="B55" t="s">
        <v>210</v>
      </c>
      <c r="C55" t="s">
        <v>210</v>
      </c>
      <c r="D55" s="16"/>
      <c r="E55" t="s">
        <v>210</v>
      </c>
      <c r="H55" s="77">
        <v>0</v>
      </c>
      <c r="I55" t="s">
        <v>210</v>
      </c>
      <c r="J55" s="78">
        <v>0</v>
      </c>
      <c r="K55" s="78">
        <v>0</v>
      </c>
      <c r="L55" s="77">
        <v>0</v>
      </c>
      <c r="M55" s="77">
        <v>0</v>
      </c>
      <c r="O55" s="77">
        <v>0</v>
      </c>
      <c r="P55" s="78">
        <v>0</v>
      </c>
      <c r="Q55" s="78">
        <v>0</v>
      </c>
      <c r="R55" s="78">
        <v>0</v>
      </c>
    </row>
    <row r="56" spans="2:18">
      <c r="B56" s="79" t="s">
        <v>225</v>
      </c>
      <c r="C56" s="16"/>
      <c r="D56" s="16"/>
      <c r="H56" s="81">
        <v>16.559999999999999</v>
      </c>
      <c r="K56" s="80">
        <v>6.2399999999999997E-2</v>
      </c>
      <c r="L56" s="81">
        <v>52826.73</v>
      </c>
      <c r="N56" s="81">
        <v>0</v>
      </c>
      <c r="O56" s="81">
        <v>149.67229124134701</v>
      </c>
      <c r="Q56" s="80">
        <v>1.6999999999999999E-3</v>
      </c>
      <c r="R56" s="80">
        <v>1E-4</v>
      </c>
    </row>
    <row r="57" spans="2:18">
      <c r="B57" s="79" t="s">
        <v>304</v>
      </c>
      <c r="C57" s="16"/>
      <c r="D57" s="16"/>
      <c r="H57" s="81">
        <v>16.559999999999999</v>
      </c>
      <c r="K57" s="80">
        <v>6.2399999999999997E-2</v>
      </c>
      <c r="L57" s="81">
        <v>52826.73</v>
      </c>
      <c r="N57" s="81">
        <v>0</v>
      </c>
      <c r="O57" s="81">
        <v>149.67229124134701</v>
      </c>
      <c r="Q57" s="80">
        <v>1.6999999999999999E-3</v>
      </c>
      <c r="R57" s="80">
        <v>1E-4</v>
      </c>
    </row>
    <row r="58" spans="2:18">
      <c r="B58" t="s">
        <v>305</v>
      </c>
      <c r="C58" t="s">
        <v>306</v>
      </c>
      <c r="D58" t="s">
        <v>123</v>
      </c>
      <c r="E58" t="s">
        <v>934</v>
      </c>
      <c r="F58" t="s">
        <v>2612</v>
      </c>
      <c r="G58"/>
      <c r="H58" s="77">
        <v>16.559999999999999</v>
      </c>
      <c r="I58" t="s">
        <v>106</v>
      </c>
      <c r="J58" s="78">
        <v>4.4999999999999998E-2</v>
      </c>
      <c r="K58" s="78">
        <v>6.2399999999999997E-2</v>
      </c>
      <c r="L58" s="77">
        <v>52826.73</v>
      </c>
      <c r="M58" s="77">
        <v>73.610499964506559</v>
      </c>
      <c r="N58" s="77">
        <v>0</v>
      </c>
      <c r="O58" s="77">
        <v>149.67229124134701</v>
      </c>
      <c r="P58" s="78">
        <v>1E-4</v>
      </c>
      <c r="Q58" s="78">
        <v>1.6999999999999999E-3</v>
      </c>
      <c r="R58" s="78">
        <v>1E-4</v>
      </c>
    </row>
    <row r="59" spans="2:18">
      <c r="B59" s="79" t="s">
        <v>308</v>
      </c>
      <c r="C59" s="16"/>
      <c r="D59" s="16"/>
      <c r="H59" s="81">
        <v>0</v>
      </c>
      <c r="K59" s="80">
        <v>0</v>
      </c>
      <c r="L59" s="81">
        <v>0</v>
      </c>
      <c r="N59" s="81">
        <v>0</v>
      </c>
      <c r="O59" s="81">
        <v>0</v>
      </c>
      <c r="Q59" s="80">
        <v>0</v>
      </c>
      <c r="R59" s="80">
        <v>0</v>
      </c>
    </row>
    <row r="60" spans="2:18">
      <c r="B60" t="s">
        <v>210</v>
      </c>
      <c r="C60" t="s">
        <v>210</v>
      </c>
      <c r="D60" s="16"/>
      <c r="E60" t="s">
        <v>210</v>
      </c>
      <c r="H60" s="77">
        <v>0</v>
      </c>
      <c r="I60" t="s">
        <v>210</v>
      </c>
      <c r="J60" s="78">
        <v>0</v>
      </c>
      <c r="K60" s="78">
        <v>0</v>
      </c>
      <c r="L60" s="77">
        <v>0</v>
      </c>
      <c r="M60" s="77">
        <v>0</v>
      </c>
      <c r="O60" s="77">
        <v>0</v>
      </c>
      <c r="P60" s="78">
        <v>0</v>
      </c>
      <c r="Q60" s="78">
        <v>0</v>
      </c>
      <c r="R60" s="78">
        <v>0</v>
      </c>
    </row>
    <row r="61" spans="2:18">
      <c r="B61" t="s">
        <v>309</v>
      </c>
      <c r="C61" s="16"/>
      <c r="D61" s="16"/>
    </row>
    <row r="62" spans="2:18">
      <c r="B62" t="s">
        <v>310</v>
      </c>
      <c r="C62" s="16"/>
      <c r="D62" s="16"/>
    </row>
    <row r="63" spans="2:18">
      <c r="B63" t="s">
        <v>311</v>
      </c>
      <c r="C63" s="16"/>
      <c r="D63" s="16"/>
    </row>
    <row r="64" spans="2:18">
      <c r="B64" t="s">
        <v>312</v>
      </c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O5:XFD1048576 N5:N7 N9 N11:N1048576 A5:M1048576 C1:C4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sqref="A1:XFD4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 s="1" customFormat="1">
      <c r="B1" s="2" t="s">
        <v>0</v>
      </c>
      <c r="C1" s="82">
        <v>45197</v>
      </c>
    </row>
    <row r="2" spans="2:23" s="1" customFormat="1">
      <c r="B2" s="2" t="s">
        <v>1</v>
      </c>
      <c r="C2" s="12" t="s">
        <v>2662</v>
      </c>
    </row>
    <row r="3" spans="2:23" s="1" customFormat="1">
      <c r="B3" s="2" t="s">
        <v>2</v>
      </c>
      <c r="C3" s="26" t="s">
        <v>2663</v>
      </c>
    </row>
    <row r="4" spans="2:23" s="1" customFormat="1">
      <c r="B4" s="2" t="s">
        <v>3</v>
      </c>
      <c r="C4" s="83" t="s">
        <v>196</v>
      </c>
    </row>
    <row r="5" spans="2:23">
      <c r="B5" s="2"/>
    </row>
    <row r="7" spans="2:23" ht="26.25" customHeight="1">
      <c r="B7" s="115" t="s">
        <v>178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173</v>
      </c>
      <c r="L8" s="28" t="s">
        <v>186</v>
      </c>
      <c r="M8" s="28" t="s">
        <v>174</v>
      </c>
      <c r="N8" s="28" t="s">
        <v>73</v>
      </c>
      <c r="O8" s="28" t="s">
        <v>57</v>
      </c>
      <c r="P8" s="36" t="s">
        <v>182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183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2002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210</v>
      </c>
      <c r="C14" t="s">
        <v>210</v>
      </c>
      <c r="D14" t="s">
        <v>210</v>
      </c>
      <c r="E14" t="s">
        <v>210</v>
      </c>
      <c r="F14" s="15"/>
      <c r="G14" s="15"/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2003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210</v>
      </c>
      <c r="C16" t="s">
        <v>210</v>
      </c>
      <c r="D16" t="s">
        <v>210</v>
      </c>
      <c r="E16" t="s">
        <v>210</v>
      </c>
      <c r="F16" s="15"/>
      <c r="G16" s="15"/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314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210</v>
      </c>
      <c r="C18" t="s">
        <v>210</v>
      </c>
      <c r="D18" t="s">
        <v>210</v>
      </c>
      <c r="E18" t="s">
        <v>210</v>
      </c>
      <c r="F18" s="15"/>
      <c r="G18" s="15"/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900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210</v>
      </c>
      <c r="C20" t="s">
        <v>210</v>
      </c>
      <c r="D20" t="s">
        <v>210</v>
      </c>
      <c r="E20" t="s">
        <v>210</v>
      </c>
      <c r="F20" s="15"/>
      <c r="G20" s="15"/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315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316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227</v>
      </c>
      <c r="D26" s="16"/>
    </row>
    <row r="27" spans="2:23">
      <c r="B27" t="s">
        <v>309</v>
      </c>
      <c r="D27" s="16"/>
    </row>
    <row r="28" spans="2:23">
      <c r="B28" t="s">
        <v>310</v>
      </c>
      <c r="D28" s="16"/>
    </row>
    <row r="29" spans="2:23">
      <c r="B29" t="s">
        <v>311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5:XFD1048576 C1:C4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sqref="A1:XFD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 s="1" customFormat="1">
      <c r="B1" s="2" t="s">
        <v>0</v>
      </c>
      <c r="C1" s="82">
        <v>45197</v>
      </c>
    </row>
    <row r="2" spans="2:68" s="1" customFormat="1">
      <c r="B2" s="2" t="s">
        <v>1</v>
      </c>
      <c r="C2" s="12" t="s">
        <v>2662</v>
      </c>
    </row>
    <row r="3" spans="2:68" s="1" customFormat="1">
      <c r="B3" s="2" t="s">
        <v>2</v>
      </c>
      <c r="C3" s="26" t="s">
        <v>2663</v>
      </c>
    </row>
    <row r="4" spans="2:68" s="1" customFormat="1">
      <c r="B4" s="2" t="s">
        <v>3</v>
      </c>
      <c r="C4" s="83" t="s">
        <v>196</v>
      </c>
    </row>
    <row r="6" spans="2:68" ht="26.25" customHeight="1">
      <c r="B6" s="110" t="s">
        <v>68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4"/>
      <c r="BP6" s="19"/>
    </row>
    <row r="7" spans="2:68" ht="26.25" customHeight="1">
      <c r="B7" s="110" t="s">
        <v>82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186</v>
      </c>
      <c r="P8" s="18" t="s">
        <v>187</v>
      </c>
      <c r="Q8" s="38" t="s">
        <v>191</v>
      </c>
      <c r="R8" s="18" t="s">
        <v>56</v>
      </c>
      <c r="S8" s="18" t="s">
        <v>73</v>
      </c>
      <c r="T8" s="18" t="s">
        <v>57</v>
      </c>
      <c r="U8" s="39" t="s">
        <v>182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183</v>
      </c>
      <c r="P9" s="21"/>
      <c r="Q9" s="21" t="s">
        <v>184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185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313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210</v>
      </c>
      <c r="C14" t="s">
        <v>210</v>
      </c>
      <c r="D14" s="16"/>
      <c r="E14" s="16"/>
      <c r="F14" s="16"/>
      <c r="G14" t="s">
        <v>210</v>
      </c>
      <c r="H14" t="s">
        <v>210</v>
      </c>
      <c r="K14" s="77">
        <v>0</v>
      </c>
      <c r="L14" t="s">
        <v>210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210</v>
      </c>
      <c r="C16" t="s">
        <v>210</v>
      </c>
      <c r="D16" s="16"/>
      <c r="E16" s="16"/>
      <c r="F16" s="16"/>
      <c r="G16" t="s">
        <v>210</v>
      </c>
      <c r="H16" t="s">
        <v>210</v>
      </c>
      <c r="K16" s="77">
        <v>0</v>
      </c>
      <c r="L16" t="s">
        <v>210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314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210</v>
      </c>
      <c r="C18" t="s">
        <v>210</v>
      </c>
      <c r="D18" s="16"/>
      <c r="E18" s="16"/>
      <c r="F18" s="16"/>
      <c r="G18" t="s">
        <v>210</v>
      </c>
      <c r="H18" t="s">
        <v>210</v>
      </c>
      <c r="K18" s="77">
        <v>0</v>
      </c>
      <c r="L18" t="s">
        <v>210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225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315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210</v>
      </c>
      <c r="C21" t="s">
        <v>210</v>
      </c>
      <c r="D21" s="16"/>
      <c r="E21" s="16"/>
      <c r="F21" s="16"/>
      <c r="G21" t="s">
        <v>210</v>
      </c>
      <c r="H21" t="s">
        <v>210</v>
      </c>
      <c r="K21" s="77">
        <v>0</v>
      </c>
      <c r="L21" t="s">
        <v>210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316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210</v>
      </c>
      <c r="C23" t="s">
        <v>210</v>
      </c>
      <c r="D23" s="16"/>
      <c r="E23" s="16"/>
      <c r="F23" s="16"/>
      <c r="G23" t="s">
        <v>210</v>
      </c>
      <c r="H23" t="s">
        <v>210</v>
      </c>
      <c r="K23" s="77">
        <v>0</v>
      </c>
      <c r="L23" t="s">
        <v>210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227</v>
      </c>
      <c r="C24" s="16"/>
      <c r="D24" s="16"/>
      <c r="E24" s="16"/>
      <c r="F24" s="16"/>
      <c r="G24" s="16"/>
    </row>
    <row r="25" spans="2:21">
      <c r="B25" t="s">
        <v>309</v>
      </c>
      <c r="C25" s="16"/>
      <c r="D25" s="16"/>
      <c r="E25" s="16"/>
      <c r="F25" s="16"/>
      <c r="G25" s="16"/>
    </row>
    <row r="26" spans="2:21">
      <c r="B26" t="s">
        <v>310</v>
      </c>
      <c r="C26" s="16"/>
      <c r="D26" s="16"/>
      <c r="E26" s="16"/>
      <c r="F26" s="16"/>
      <c r="G26" s="16"/>
    </row>
    <row r="27" spans="2:21">
      <c r="B27" t="s">
        <v>311</v>
      </c>
      <c r="C27" s="16"/>
      <c r="D27" s="16"/>
      <c r="E27" s="16"/>
      <c r="F27" s="16"/>
      <c r="G27" s="16"/>
    </row>
    <row r="28" spans="2:21">
      <c r="B28" t="s">
        <v>312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Q9 C1:C4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6"/>
  <sheetViews>
    <sheetView rightToLeft="1" topLeftCell="A144" workbookViewId="0">
      <selection activeCell="A166" sqref="A166:XFD16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 s="1" customFormat="1">
      <c r="B1" s="2" t="s">
        <v>0</v>
      </c>
      <c r="C1" s="82">
        <v>45197</v>
      </c>
    </row>
    <row r="2" spans="2:66" s="1" customFormat="1">
      <c r="B2" s="2" t="s">
        <v>1</v>
      </c>
      <c r="C2" s="12" t="s">
        <v>2662</v>
      </c>
    </row>
    <row r="3" spans="2:66" s="1" customFormat="1">
      <c r="B3" s="2" t="s">
        <v>2</v>
      </c>
      <c r="C3" s="26" t="s">
        <v>2663</v>
      </c>
    </row>
    <row r="4" spans="2:66" s="1" customFormat="1">
      <c r="B4" s="2" t="s">
        <v>3</v>
      </c>
      <c r="C4" s="83" t="s">
        <v>196</v>
      </c>
    </row>
    <row r="6" spans="2:66" ht="26.25" customHeight="1">
      <c r="B6" s="115" t="s">
        <v>68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7"/>
    </row>
    <row r="7" spans="2:66" ht="26.25" customHeight="1">
      <c r="B7" s="115" t="s">
        <v>89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186</v>
      </c>
      <c r="P8" s="28" t="s">
        <v>187</v>
      </c>
      <c r="Q8" s="38" t="s">
        <v>191</v>
      </c>
      <c r="R8" s="28" t="s">
        <v>56</v>
      </c>
      <c r="S8" s="18" t="s">
        <v>73</v>
      </c>
      <c r="T8" s="28" t="s">
        <v>57</v>
      </c>
      <c r="U8" s="28" t="s">
        <v>182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183</v>
      </c>
      <c r="P9" s="31"/>
      <c r="Q9" s="21" t="s">
        <v>184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185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4.47</v>
      </c>
      <c r="L11" s="7"/>
      <c r="M11" s="7"/>
      <c r="N11" s="76">
        <v>4.8000000000000001E-2</v>
      </c>
      <c r="O11" s="75">
        <f>O12+O256</f>
        <v>132384617.88000001</v>
      </c>
      <c r="P11" s="33"/>
      <c r="Q11" s="75">
        <f>Q12+Q256</f>
        <v>628.22120000000007</v>
      </c>
      <c r="R11" s="75">
        <f>R12+R256</f>
        <v>194252.1714874747</v>
      </c>
      <c r="S11" s="7"/>
      <c r="T11" s="76">
        <f>R11/$R$11</f>
        <v>1</v>
      </c>
      <c r="U11" s="76">
        <f>R11/'סכום נכסי הקרן'!$C$42</f>
        <v>0.14074546159525669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4.33</v>
      </c>
      <c r="N12" s="80">
        <v>3.9399999999999998E-2</v>
      </c>
      <c r="O12" s="81">
        <f>O13+O168+O249+O254</f>
        <v>120214515.00000001</v>
      </c>
      <c r="Q12" s="81">
        <f>Q13+Q168+Q249+Q254</f>
        <v>628.22120000000007</v>
      </c>
      <c r="R12" s="81">
        <f>R13+R168+R249+R254</f>
        <v>149842.80299771496</v>
      </c>
      <c r="T12" s="80">
        <f t="shared" ref="T12:T75" si="0">R12/$R$11</f>
        <v>0.77138289806647931</v>
      </c>
      <c r="U12" s="80">
        <f>R12/'סכום נכסי הקרן'!$C$42</f>
        <v>0.10856864205505348</v>
      </c>
    </row>
    <row r="13" spans="2:66">
      <c r="B13" s="79" t="s">
        <v>313</v>
      </c>
      <c r="C13" s="16"/>
      <c r="D13" s="16"/>
      <c r="E13" s="16"/>
      <c r="F13" s="16"/>
      <c r="K13" s="81">
        <v>4.3899999999999997</v>
      </c>
      <c r="N13" s="80">
        <v>3.56E-2</v>
      </c>
      <c r="O13" s="81">
        <f>SUM(O14:O167)</f>
        <v>94904925.690000013</v>
      </c>
      <c r="Q13" s="81">
        <f>SUM(Q14:Q167)</f>
        <v>524.99696000000006</v>
      </c>
      <c r="R13" s="81">
        <f>SUM(R14:R167)</f>
        <v>126576.94159766995</v>
      </c>
      <c r="T13" s="80">
        <f t="shared" si="0"/>
        <v>0.65161146271063219</v>
      </c>
      <c r="U13" s="80">
        <f>R13/'סכום נכסי הקרן'!$C$42</f>
        <v>9.1711356099968333E-2</v>
      </c>
    </row>
    <row r="14" spans="2:66">
      <c r="B14" t="s">
        <v>317</v>
      </c>
      <c r="C14" t="s">
        <v>318</v>
      </c>
      <c r="D14" t="s">
        <v>100</v>
      </c>
      <c r="E14" t="s">
        <v>123</v>
      </c>
      <c r="F14" t="s">
        <v>319</v>
      </c>
      <c r="G14" t="s">
        <v>320</v>
      </c>
      <c r="H14" t="s">
        <v>321</v>
      </c>
      <c r="I14" t="s">
        <v>149</v>
      </c>
      <c r="J14"/>
      <c r="K14" s="77">
        <v>1.73</v>
      </c>
      <c r="L14" t="s">
        <v>102</v>
      </c>
      <c r="M14" s="78">
        <v>8.3000000000000001E-3</v>
      </c>
      <c r="N14" s="78">
        <v>2.4400000000000002E-2</v>
      </c>
      <c r="O14" s="77">
        <v>0.02</v>
      </c>
      <c r="P14" s="77">
        <v>108.5</v>
      </c>
      <c r="Q14" s="77">
        <v>0</v>
      </c>
      <c r="R14" s="77">
        <v>2.1699999999999999E-5</v>
      </c>
      <c r="S14" s="78">
        <v>0</v>
      </c>
      <c r="T14" s="78">
        <f t="shared" si="0"/>
        <v>1.1171046291958289E-10</v>
      </c>
      <c r="U14" s="78">
        <f>R14/'סכום נכסי הקרן'!$C$42</f>
        <v>1.5722740668636501E-11</v>
      </c>
    </row>
    <row r="15" spans="2:66">
      <c r="B15" t="s">
        <v>322</v>
      </c>
      <c r="C15" t="s">
        <v>323</v>
      </c>
      <c r="D15" t="s">
        <v>100</v>
      </c>
      <c r="E15" t="s">
        <v>123</v>
      </c>
      <c r="F15" t="s">
        <v>324</v>
      </c>
      <c r="G15" t="s">
        <v>320</v>
      </c>
      <c r="H15" t="s">
        <v>321</v>
      </c>
      <c r="I15" t="s">
        <v>149</v>
      </c>
      <c r="J15"/>
      <c r="K15" s="77">
        <v>6.72</v>
      </c>
      <c r="L15" t="s">
        <v>102</v>
      </c>
      <c r="M15" s="78">
        <v>2E-3</v>
      </c>
      <c r="N15" s="78">
        <v>2.4199999999999999E-2</v>
      </c>
      <c r="O15" s="77">
        <v>124017.22</v>
      </c>
      <c r="P15" s="77">
        <v>96.35</v>
      </c>
      <c r="Q15" s="77">
        <v>0</v>
      </c>
      <c r="R15" s="77">
        <v>119.49059147</v>
      </c>
      <c r="S15" s="78">
        <v>1E-4</v>
      </c>
      <c r="T15" s="78">
        <f t="shared" si="0"/>
        <v>6.1513130357827015E-4</v>
      </c>
      <c r="U15" s="78">
        <f>R15/'סכום נכסי הקרן'!$C$42</f>
        <v>8.6576939263815616E-5</v>
      </c>
    </row>
    <row r="16" spans="2:66">
      <c r="B16" t="s">
        <v>325</v>
      </c>
      <c r="C16" t="s">
        <v>326</v>
      </c>
      <c r="D16" t="s">
        <v>100</v>
      </c>
      <c r="E16" t="s">
        <v>123</v>
      </c>
      <c r="F16" t="s">
        <v>324</v>
      </c>
      <c r="G16" t="s">
        <v>320</v>
      </c>
      <c r="H16" t="s">
        <v>321</v>
      </c>
      <c r="I16" t="s">
        <v>149</v>
      </c>
      <c r="J16"/>
      <c r="K16" s="77">
        <v>1</v>
      </c>
      <c r="L16" t="s">
        <v>102</v>
      </c>
      <c r="M16" s="78">
        <v>8.6E-3</v>
      </c>
      <c r="N16" s="78">
        <v>2.7099999999999999E-2</v>
      </c>
      <c r="O16" s="77">
        <v>0.01</v>
      </c>
      <c r="P16" s="77">
        <v>110.38</v>
      </c>
      <c r="Q16" s="77">
        <v>0</v>
      </c>
      <c r="R16" s="77">
        <v>1.1038E-5</v>
      </c>
      <c r="S16" s="78">
        <v>0</v>
      </c>
      <c r="T16" s="78">
        <f t="shared" si="0"/>
        <v>5.6823045608587832E-11</v>
      </c>
      <c r="U16" s="78">
        <f>R16/'סכום נכסי הקרן'!$C$42</f>
        <v>7.9975857834290185E-12</v>
      </c>
    </row>
    <row r="17" spans="2:21">
      <c r="B17" t="s">
        <v>327</v>
      </c>
      <c r="C17" t="s">
        <v>328</v>
      </c>
      <c r="D17" t="s">
        <v>100</v>
      </c>
      <c r="E17" t="s">
        <v>123</v>
      </c>
      <c r="F17" t="s">
        <v>324</v>
      </c>
      <c r="G17" t="s">
        <v>320</v>
      </c>
      <c r="H17" t="s">
        <v>321</v>
      </c>
      <c r="I17" t="s">
        <v>149</v>
      </c>
      <c r="J17"/>
      <c r="K17" s="77">
        <v>2.73</v>
      </c>
      <c r="L17" t="s">
        <v>102</v>
      </c>
      <c r="M17" s="78">
        <v>3.8E-3</v>
      </c>
      <c r="N17" s="78">
        <v>2.3800000000000002E-2</v>
      </c>
      <c r="O17" s="77">
        <v>797524.35</v>
      </c>
      <c r="P17" s="77">
        <v>104.01</v>
      </c>
      <c r="Q17" s="77">
        <v>0</v>
      </c>
      <c r="R17" s="77">
        <v>829.50507643499998</v>
      </c>
      <c r="S17" s="78">
        <v>2.9999999999999997E-4</v>
      </c>
      <c r="T17" s="78">
        <f t="shared" si="0"/>
        <v>4.2702486674054303E-3</v>
      </c>
      <c r="U17" s="78">
        <f>R17/'סכום נכסי הקרן'!$C$42</f>
        <v>6.0101811982050707E-4</v>
      </c>
    </row>
    <row r="18" spans="2:21">
      <c r="B18" t="s">
        <v>329</v>
      </c>
      <c r="C18" t="s">
        <v>330</v>
      </c>
      <c r="D18" t="s">
        <v>100</v>
      </c>
      <c r="E18" t="s">
        <v>123</v>
      </c>
      <c r="F18" t="s">
        <v>331</v>
      </c>
      <c r="G18" t="s">
        <v>127</v>
      </c>
      <c r="H18" t="s">
        <v>207</v>
      </c>
      <c r="I18" t="s">
        <v>208</v>
      </c>
      <c r="J18"/>
      <c r="K18" s="77">
        <v>12.17</v>
      </c>
      <c r="L18" t="s">
        <v>102</v>
      </c>
      <c r="M18" s="78">
        <v>2.07E-2</v>
      </c>
      <c r="N18" s="78">
        <v>2.7099999999999999E-2</v>
      </c>
      <c r="O18" s="77">
        <v>2232423.25</v>
      </c>
      <c r="P18" s="77">
        <v>102.43</v>
      </c>
      <c r="Q18" s="77">
        <v>0</v>
      </c>
      <c r="R18" s="77">
        <v>2286.6711349749999</v>
      </c>
      <c r="S18" s="78">
        <v>8.0000000000000004E-4</v>
      </c>
      <c r="T18" s="78">
        <f t="shared" si="0"/>
        <v>1.1771663181239874E-2</v>
      </c>
      <c r="U18" s="78">
        <f>R18/'סכום נכסי הקרן'!$C$42</f>
        <v>1.6568081681874939E-3</v>
      </c>
    </row>
    <row r="19" spans="2:21">
      <c r="B19" t="s">
        <v>332</v>
      </c>
      <c r="C19" t="s">
        <v>333</v>
      </c>
      <c r="D19" t="s">
        <v>100</v>
      </c>
      <c r="E19" t="s">
        <v>123</v>
      </c>
      <c r="F19" t="s">
        <v>334</v>
      </c>
      <c r="G19" t="s">
        <v>335</v>
      </c>
      <c r="H19" t="s">
        <v>321</v>
      </c>
      <c r="I19" t="s">
        <v>149</v>
      </c>
      <c r="J19"/>
      <c r="K19" s="77">
        <v>2.14</v>
      </c>
      <c r="L19" t="s">
        <v>102</v>
      </c>
      <c r="M19" s="78">
        <v>8.3000000000000001E-3</v>
      </c>
      <c r="N19" s="78">
        <v>2.3599999999999999E-2</v>
      </c>
      <c r="O19" s="77">
        <v>0.02</v>
      </c>
      <c r="P19" s="77">
        <v>109</v>
      </c>
      <c r="Q19" s="77">
        <v>0</v>
      </c>
      <c r="R19" s="77">
        <v>2.1800000000000001E-5</v>
      </c>
      <c r="S19" s="78">
        <v>0</v>
      </c>
      <c r="T19" s="78">
        <f t="shared" si="0"/>
        <v>1.1222525767958098E-10</v>
      </c>
      <c r="U19" s="78">
        <f>R19/'סכום נכסי הקרן'!$C$42</f>
        <v>1.5795195694759251E-11</v>
      </c>
    </row>
    <row r="20" spans="2:21">
      <c r="B20" t="s">
        <v>336</v>
      </c>
      <c r="C20" t="s">
        <v>337</v>
      </c>
      <c r="D20" t="s">
        <v>100</v>
      </c>
      <c r="E20" t="s">
        <v>123</v>
      </c>
      <c r="F20" t="s">
        <v>338</v>
      </c>
      <c r="G20" t="s">
        <v>320</v>
      </c>
      <c r="H20" t="s">
        <v>321</v>
      </c>
      <c r="I20" t="s">
        <v>149</v>
      </c>
      <c r="J20"/>
      <c r="K20" s="77">
        <v>4.04</v>
      </c>
      <c r="L20" t="s">
        <v>102</v>
      </c>
      <c r="M20" s="78">
        <v>1E-3</v>
      </c>
      <c r="N20" s="78">
        <v>2.3699999999999999E-2</v>
      </c>
      <c r="O20" s="77">
        <v>0.01</v>
      </c>
      <c r="P20" s="77">
        <v>99.07</v>
      </c>
      <c r="Q20" s="77">
        <v>0</v>
      </c>
      <c r="R20" s="77">
        <v>9.9070000000000002E-6</v>
      </c>
      <c r="S20" s="78">
        <v>0</v>
      </c>
      <c r="T20" s="78">
        <f t="shared" si="0"/>
        <v>5.1000716873009577E-11</v>
      </c>
      <c r="U20" s="78">
        <f>R20/'סכום נכסי הקרן'!$C$42</f>
        <v>7.1781194379807295E-12</v>
      </c>
    </row>
    <row r="21" spans="2:21">
      <c r="B21" t="s">
        <v>339</v>
      </c>
      <c r="C21" t="s">
        <v>340</v>
      </c>
      <c r="D21" t="s">
        <v>100</v>
      </c>
      <c r="E21" t="s">
        <v>123</v>
      </c>
      <c r="F21" t="s">
        <v>338</v>
      </c>
      <c r="G21" t="s">
        <v>320</v>
      </c>
      <c r="H21" t="s">
        <v>321</v>
      </c>
      <c r="I21" t="s">
        <v>149</v>
      </c>
      <c r="J21"/>
      <c r="K21" s="77">
        <v>2.5299999999999998</v>
      </c>
      <c r="L21" t="s">
        <v>102</v>
      </c>
      <c r="M21" s="78">
        <v>6.0000000000000001E-3</v>
      </c>
      <c r="N21" s="78">
        <v>2.2499999999999999E-2</v>
      </c>
      <c r="O21" s="77">
        <v>0.02</v>
      </c>
      <c r="P21" s="77">
        <v>107.75</v>
      </c>
      <c r="Q21" s="77">
        <v>0</v>
      </c>
      <c r="R21" s="77">
        <v>2.1549999999999999E-5</v>
      </c>
      <c r="S21" s="78">
        <v>0</v>
      </c>
      <c r="T21" s="78">
        <f t="shared" si="0"/>
        <v>1.1093827077958577E-10</v>
      </c>
      <c r="U21" s="78">
        <f>R21/'סכום נכסי הקרן'!$C$42</f>
        <v>1.5614058129452378E-11</v>
      </c>
    </row>
    <row r="22" spans="2:21">
      <c r="B22" t="s">
        <v>341</v>
      </c>
      <c r="C22" t="s">
        <v>342</v>
      </c>
      <c r="D22" t="s">
        <v>100</v>
      </c>
      <c r="E22" t="s">
        <v>123</v>
      </c>
      <c r="F22" t="s">
        <v>338</v>
      </c>
      <c r="G22" t="s">
        <v>320</v>
      </c>
      <c r="H22" t="s">
        <v>321</v>
      </c>
      <c r="I22" t="s">
        <v>149</v>
      </c>
      <c r="J22"/>
      <c r="K22" s="77">
        <v>3.47</v>
      </c>
      <c r="L22" t="s">
        <v>102</v>
      </c>
      <c r="M22" s="78">
        <v>1.7500000000000002E-2</v>
      </c>
      <c r="N22" s="78">
        <v>2.4299999999999999E-2</v>
      </c>
      <c r="O22" s="77">
        <v>0.03</v>
      </c>
      <c r="P22" s="77">
        <v>109.67</v>
      </c>
      <c r="Q22" s="77">
        <v>0</v>
      </c>
      <c r="R22" s="77">
        <v>3.2901000000000002E-5</v>
      </c>
      <c r="S22" s="78">
        <v>0</v>
      </c>
      <c r="T22" s="78">
        <f t="shared" si="0"/>
        <v>1.6937262398696761E-10</v>
      </c>
      <c r="U22" s="78">
        <f>R22/'סכום נכסי הקרן'!$C$42</f>
        <v>2.3838428144645603E-11</v>
      </c>
    </row>
    <row r="23" spans="2:21">
      <c r="B23" t="s">
        <v>343</v>
      </c>
      <c r="C23" t="s">
        <v>344</v>
      </c>
      <c r="D23" t="s">
        <v>100</v>
      </c>
      <c r="E23" t="s">
        <v>123</v>
      </c>
      <c r="F23" t="s">
        <v>345</v>
      </c>
      <c r="G23" t="s">
        <v>346</v>
      </c>
      <c r="H23" t="s">
        <v>347</v>
      </c>
      <c r="I23" t="s">
        <v>149</v>
      </c>
      <c r="J23"/>
      <c r="K23" s="77">
        <v>1.86</v>
      </c>
      <c r="L23" t="s">
        <v>102</v>
      </c>
      <c r="M23" s="78">
        <v>4.4999999999999998E-2</v>
      </c>
      <c r="N23" s="78">
        <v>2.63E-2</v>
      </c>
      <c r="O23" s="77">
        <v>731629.38</v>
      </c>
      <c r="P23" s="77">
        <v>117.23</v>
      </c>
      <c r="Q23" s="77">
        <v>0</v>
      </c>
      <c r="R23" s="77">
        <v>857.68912217399998</v>
      </c>
      <c r="S23" s="78">
        <v>2.0000000000000001E-4</v>
      </c>
      <c r="T23" s="78">
        <f t="shared" si="0"/>
        <v>4.415338658025264E-3</v>
      </c>
      <c r="U23" s="78">
        <f>R23/'סכום נכסי הקרן'!$C$42</f>
        <v>6.2143887752314701E-4</v>
      </c>
    </row>
    <row r="24" spans="2:21">
      <c r="B24" t="s">
        <v>348</v>
      </c>
      <c r="C24" t="s">
        <v>349</v>
      </c>
      <c r="D24" t="s">
        <v>100</v>
      </c>
      <c r="E24" t="s">
        <v>123</v>
      </c>
      <c r="F24" t="s">
        <v>345</v>
      </c>
      <c r="G24" t="s">
        <v>346</v>
      </c>
      <c r="H24" t="s">
        <v>347</v>
      </c>
      <c r="I24" t="s">
        <v>149</v>
      </c>
      <c r="J24"/>
      <c r="K24" s="77">
        <v>4.2</v>
      </c>
      <c r="L24" t="s">
        <v>102</v>
      </c>
      <c r="M24" s="78">
        <v>3.85E-2</v>
      </c>
      <c r="N24" s="78">
        <v>2.5499999999999998E-2</v>
      </c>
      <c r="O24" s="77">
        <v>1738502.35</v>
      </c>
      <c r="P24" s="77">
        <v>120.55</v>
      </c>
      <c r="Q24" s="77">
        <v>0</v>
      </c>
      <c r="R24" s="77">
        <v>2095.764582925</v>
      </c>
      <c r="S24" s="78">
        <v>6.9999999999999999E-4</v>
      </c>
      <c r="T24" s="78">
        <f t="shared" si="0"/>
        <v>1.0788886254793472E-2</v>
      </c>
      <c r="U24" s="78">
        <f>R24/'סכום נכסי הקרן'!$C$42</f>
        <v>1.5184867760296274E-3</v>
      </c>
    </row>
    <row r="25" spans="2:21">
      <c r="B25" t="s">
        <v>350</v>
      </c>
      <c r="C25" t="s">
        <v>351</v>
      </c>
      <c r="D25" t="s">
        <v>100</v>
      </c>
      <c r="E25" t="s">
        <v>123</v>
      </c>
      <c r="F25" t="s">
        <v>345</v>
      </c>
      <c r="G25" t="s">
        <v>346</v>
      </c>
      <c r="H25" t="s">
        <v>347</v>
      </c>
      <c r="I25" t="s">
        <v>149</v>
      </c>
      <c r="J25"/>
      <c r="K25" s="77">
        <v>6.66</v>
      </c>
      <c r="L25" t="s">
        <v>102</v>
      </c>
      <c r="M25" s="78">
        <v>2.3900000000000001E-2</v>
      </c>
      <c r="N25" s="78">
        <v>2.8500000000000001E-2</v>
      </c>
      <c r="O25" s="77">
        <v>2574156.15</v>
      </c>
      <c r="P25" s="77">
        <v>108.05</v>
      </c>
      <c r="Q25" s="77">
        <v>0</v>
      </c>
      <c r="R25" s="77">
        <v>2781.3757200750001</v>
      </c>
      <c r="S25" s="78">
        <v>6.9999999999999999E-4</v>
      </c>
      <c r="T25" s="78">
        <f t="shared" si="0"/>
        <v>1.4318376462804906E-2</v>
      </c>
      <c r="U25" s="78">
        <f>R25/'סכום נכסי הקרן'!$C$42</f>
        <v>2.0152465045521354E-3</v>
      </c>
    </row>
    <row r="26" spans="2:21">
      <c r="B26" t="s">
        <v>352</v>
      </c>
      <c r="C26" t="s">
        <v>353</v>
      </c>
      <c r="D26" t="s">
        <v>100</v>
      </c>
      <c r="E26" t="s">
        <v>123</v>
      </c>
      <c r="F26" t="s">
        <v>345</v>
      </c>
      <c r="G26" t="s">
        <v>346</v>
      </c>
      <c r="H26" t="s">
        <v>347</v>
      </c>
      <c r="I26" t="s">
        <v>149</v>
      </c>
      <c r="J26"/>
      <c r="K26" s="77">
        <v>3.76</v>
      </c>
      <c r="L26" t="s">
        <v>102</v>
      </c>
      <c r="M26" s="78">
        <v>0.01</v>
      </c>
      <c r="N26" s="78">
        <v>2.3900000000000001E-2</v>
      </c>
      <c r="O26" s="77">
        <v>252837.03</v>
      </c>
      <c r="P26" s="77">
        <v>104.44</v>
      </c>
      <c r="Q26" s="77">
        <v>0</v>
      </c>
      <c r="R26" s="77">
        <v>264.06299413199997</v>
      </c>
      <c r="S26" s="78">
        <v>2.0000000000000001E-4</v>
      </c>
      <c r="T26" s="78">
        <f t="shared" si="0"/>
        <v>1.3593824568855677E-3</v>
      </c>
      <c r="U26" s="78">
        <f>R26/'סכום נכסי הקרן'!$C$42</f>
        <v>1.9132691137885337E-4</v>
      </c>
    </row>
    <row r="27" spans="2:21">
      <c r="B27" t="s">
        <v>354</v>
      </c>
      <c r="C27" t="s">
        <v>355</v>
      </c>
      <c r="D27" t="s">
        <v>100</v>
      </c>
      <c r="E27" t="s">
        <v>123</v>
      </c>
      <c r="F27" t="s">
        <v>345</v>
      </c>
      <c r="G27" t="s">
        <v>346</v>
      </c>
      <c r="H27" t="s">
        <v>347</v>
      </c>
      <c r="I27" t="s">
        <v>149</v>
      </c>
      <c r="J27"/>
      <c r="K27" s="77">
        <v>11.64</v>
      </c>
      <c r="L27" t="s">
        <v>102</v>
      </c>
      <c r="M27" s="78">
        <v>1.2500000000000001E-2</v>
      </c>
      <c r="N27" s="78">
        <v>2.9399999999999999E-2</v>
      </c>
      <c r="O27" s="77">
        <v>1099793.93</v>
      </c>
      <c r="P27" s="77">
        <v>91.1</v>
      </c>
      <c r="Q27" s="77">
        <v>0</v>
      </c>
      <c r="R27" s="77">
        <v>1001.91227023</v>
      </c>
      <c r="S27" s="78">
        <v>2.9999999999999997E-4</v>
      </c>
      <c r="T27" s="78">
        <f t="shared" si="0"/>
        <v>5.1577918669218218E-3</v>
      </c>
      <c r="U27" s="78">
        <f>R27/'סכום נכסי הקרן'!$C$42</f>
        <v>7.2593579712217267E-4</v>
      </c>
    </row>
    <row r="28" spans="2:21">
      <c r="B28" t="s">
        <v>356</v>
      </c>
      <c r="C28" t="s">
        <v>357</v>
      </c>
      <c r="D28" t="s">
        <v>100</v>
      </c>
      <c r="E28" t="s">
        <v>123</v>
      </c>
      <c r="F28" t="s">
        <v>345</v>
      </c>
      <c r="G28" t="s">
        <v>346</v>
      </c>
      <c r="H28" t="s">
        <v>347</v>
      </c>
      <c r="I28" t="s">
        <v>149</v>
      </c>
      <c r="J28"/>
      <c r="K28" s="77">
        <v>8.44</v>
      </c>
      <c r="L28" t="s">
        <v>102</v>
      </c>
      <c r="M28" s="78">
        <v>0.03</v>
      </c>
      <c r="N28" s="78">
        <v>2.9100000000000001E-2</v>
      </c>
      <c r="O28" s="77">
        <v>133537.14000000001</v>
      </c>
      <c r="P28" s="77">
        <v>102.99</v>
      </c>
      <c r="Q28" s="77">
        <v>0</v>
      </c>
      <c r="R28" s="77">
        <v>137.529900486</v>
      </c>
      <c r="S28" s="78">
        <v>0</v>
      </c>
      <c r="T28" s="78">
        <f t="shared" si="0"/>
        <v>7.07996721132499E-4</v>
      </c>
      <c r="U28" s="78">
        <f>R28/'סכום נכסי הקרן'!$C$42</f>
        <v>9.9647325323721809E-5</v>
      </c>
    </row>
    <row r="29" spans="2:21">
      <c r="B29" t="s">
        <v>358</v>
      </c>
      <c r="C29" t="s">
        <v>359</v>
      </c>
      <c r="D29" t="s">
        <v>100</v>
      </c>
      <c r="E29" t="s">
        <v>123</v>
      </c>
      <c r="F29" t="s">
        <v>345</v>
      </c>
      <c r="G29" t="s">
        <v>346</v>
      </c>
      <c r="H29" t="s">
        <v>347</v>
      </c>
      <c r="I29" t="s">
        <v>149</v>
      </c>
      <c r="J29"/>
      <c r="K29" s="77">
        <v>11.16</v>
      </c>
      <c r="L29" t="s">
        <v>102</v>
      </c>
      <c r="M29" s="78">
        <v>3.2000000000000001E-2</v>
      </c>
      <c r="N29" s="78">
        <v>2.9399999999999999E-2</v>
      </c>
      <c r="O29" s="77">
        <v>880541.33</v>
      </c>
      <c r="P29" s="77">
        <v>105.31</v>
      </c>
      <c r="Q29" s="77">
        <v>0</v>
      </c>
      <c r="R29" s="77">
        <v>927.29807462300005</v>
      </c>
      <c r="S29" s="78">
        <v>5.9999999999999995E-4</v>
      </c>
      <c r="T29" s="78">
        <f t="shared" si="0"/>
        <v>4.7736818977222699E-3</v>
      </c>
      <c r="U29" s="78">
        <f>R29/'סכום נכסי הקרן'!$C$42</f>
        <v>6.7187406220384183E-4</v>
      </c>
    </row>
    <row r="30" spans="2:21">
      <c r="B30" t="s">
        <v>360</v>
      </c>
      <c r="C30" t="s">
        <v>361</v>
      </c>
      <c r="D30" t="s">
        <v>100</v>
      </c>
      <c r="E30" t="s">
        <v>123</v>
      </c>
      <c r="F30" t="s">
        <v>362</v>
      </c>
      <c r="G30" t="s">
        <v>127</v>
      </c>
      <c r="H30" t="s">
        <v>347</v>
      </c>
      <c r="I30" t="s">
        <v>149</v>
      </c>
      <c r="J30"/>
      <c r="K30" s="77">
        <v>6.24</v>
      </c>
      <c r="L30" t="s">
        <v>102</v>
      </c>
      <c r="M30" s="78">
        <v>2.6499999999999999E-2</v>
      </c>
      <c r="N30" s="78">
        <v>2.6599999999999999E-2</v>
      </c>
      <c r="O30" s="77">
        <v>263369.39</v>
      </c>
      <c r="P30" s="77">
        <v>112.76</v>
      </c>
      <c r="Q30" s="77">
        <v>0</v>
      </c>
      <c r="R30" s="77">
        <v>296.97532416400003</v>
      </c>
      <c r="S30" s="78">
        <v>2.0000000000000001E-4</v>
      </c>
      <c r="T30" s="78">
        <f t="shared" si="0"/>
        <v>1.5288134072835777E-3</v>
      </c>
      <c r="U30" s="78">
        <f>R30/'סכום נכסי הקרן'!$C$42</f>
        <v>2.1517354870114432E-4</v>
      </c>
    </row>
    <row r="31" spans="2:21">
      <c r="B31" t="s">
        <v>363</v>
      </c>
      <c r="C31" t="s">
        <v>364</v>
      </c>
      <c r="D31" t="s">
        <v>100</v>
      </c>
      <c r="E31" t="s">
        <v>123</v>
      </c>
      <c r="F31" t="s">
        <v>365</v>
      </c>
      <c r="G31" t="s">
        <v>335</v>
      </c>
      <c r="H31" t="s">
        <v>347</v>
      </c>
      <c r="I31" t="s">
        <v>149</v>
      </c>
      <c r="J31"/>
      <c r="K31" s="77">
        <v>3.35</v>
      </c>
      <c r="L31" t="s">
        <v>102</v>
      </c>
      <c r="M31" s="78">
        <v>1.34E-2</v>
      </c>
      <c r="N31" s="78">
        <v>3.0499999999999999E-2</v>
      </c>
      <c r="O31" s="77">
        <v>3134843.96</v>
      </c>
      <c r="P31" s="77">
        <v>107.07</v>
      </c>
      <c r="Q31" s="77">
        <v>0</v>
      </c>
      <c r="R31" s="77">
        <v>3356.477427972</v>
      </c>
      <c r="S31" s="78">
        <v>1E-3</v>
      </c>
      <c r="T31" s="78">
        <f t="shared" si="0"/>
        <v>1.7278969919718112E-2</v>
      </c>
      <c r="U31" s="78">
        <f>R31/'סכום נכסי הקרן'!$C$42</f>
        <v>2.4319365972412816E-3</v>
      </c>
    </row>
    <row r="32" spans="2:21">
      <c r="B32" t="s">
        <v>366</v>
      </c>
      <c r="C32" t="s">
        <v>367</v>
      </c>
      <c r="D32" t="s">
        <v>100</v>
      </c>
      <c r="E32" t="s">
        <v>123</v>
      </c>
      <c r="F32" t="s">
        <v>365</v>
      </c>
      <c r="G32" t="s">
        <v>335</v>
      </c>
      <c r="H32" t="s">
        <v>347</v>
      </c>
      <c r="I32" t="s">
        <v>149</v>
      </c>
      <c r="J32"/>
      <c r="K32" s="77">
        <v>3.33</v>
      </c>
      <c r="L32" t="s">
        <v>102</v>
      </c>
      <c r="M32" s="78">
        <v>1.77E-2</v>
      </c>
      <c r="N32" s="78">
        <v>0.03</v>
      </c>
      <c r="O32" s="77">
        <v>1845318.73</v>
      </c>
      <c r="P32" s="77">
        <v>107.4</v>
      </c>
      <c r="Q32" s="77">
        <v>0</v>
      </c>
      <c r="R32" s="77">
        <v>1981.87231602</v>
      </c>
      <c r="S32" s="78">
        <v>6.9999999999999999E-4</v>
      </c>
      <c r="T32" s="78">
        <f t="shared" si="0"/>
        <v>1.0202574832723505E-2</v>
      </c>
      <c r="U32" s="78">
        <f>R32/'סכום נכסי הקרן'!$C$42</f>
        <v>1.4359661042918188E-3</v>
      </c>
    </row>
    <row r="33" spans="2:21">
      <c r="B33" t="s">
        <v>368</v>
      </c>
      <c r="C33" t="s">
        <v>369</v>
      </c>
      <c r="D33" t="s">
        <v>100</v>
      </c>
      <c r="E33" t="s">
        <v>123</v>
      </c>
      <c r="F33" t="s">
        <v>365</v>
      </c>
      <c r="G33" t="s">
        <v>335</v>
      </c>
      <c r="H33" t="s">
        <v>347</v>
      </c>
      <c r="I33" t="s">
        <v>149</v>
      </c>
      <c r="J33"/>
      <c r="K33" s="77">
        <v>6.33</v>
      </c>
      <c r="L33" t="s">
        <v>102</v>
      </c>
      <c r="M33" s="78">
        <v>2.4799999999999999E-2</v>
      </c>
      <c r="N33" s="78">
        <v>3.1600000000000003E-2</v>
      </c>
      <c r="O33" s="77">
        <v>3469760.86</v>
      </c>
      <c r="P33" s="77">
        <v>107.59</v>
      </c>
      <c r="Q33" s="77">
        <v>0</v>
      </c>
      <c r="R33" s="77">
        <v>3733.115709274</v>
      </c>
      <c r="S33" s="78">
        <v>1.1000000000000001E-3</v>
      </c>
      <c r="T33" s="78">
        <f t="shared" si="0"/>
        <v>1.921788405600763E-2</v>
      </c>
      <c r="U33" s="78">
        <f>R33/'סכום נכסי הקרן'!$C$42</f>
        <v>2.704829962346918E-3</v>
      </c>
    </row>
    <row r="34" spans="2:21">
      <c r="B34" t="s">
        <v>370</v>
      </c>
      <c r="C34" t="s">
        <v>371</v>
      </c>
      <c r="D34" t="s">
        <v>100</v>
      </c>
      <c r="E34" t="s">
        <v>123</v>
      </c>
      <c r="F34" t="s">
        <v>365</v>
      </c>
      <c r="G34" t="s">
        <v>335</v>
      </c>
      <c r="H34" t="s">
        <v>372</v>
      </c>
      <c r="I34" t="s">
        <v>208</v>
      </c>
      <c r="J34"/>
      <c r="K34" s="77">
        <v>7.7</v>
      </c>
      <c r="L34" t="s">
        <v>102</v>
      </c>
      <c r="M34" s="78">
        <v>8.9999999999999993E-3</v>
      </c>
      <c r="N34" s="78">
        <v>3.2000000000000001E-2</v>
      </c>
      <c r="O34" s="77">
        <v>1854622.27</v>
      </c>
      <c r="P34" s="77">
        <v>92.19</v>
      </c>
      <c r="Q34" s="77">
        <v>0</v>
      </c>
      <c r="R34" s="77">
        <v>1709.776270713</v>
      </c>
      <c r="S34" s="78">
        <v>1E-3</v>
      </c>
      <c r="T34" s="78">
        <f t="shared" si="0"/>
        <v>8.8018386493210737E-3</v>
      </c>
      <c r="U34" s="78">
        <f>R34/'סכום נכסי הקרן'!$C$42</f>
        <v>1.2388188435856653E-3</v>
      </c>
    </row>
    <row r="35" spans="2:21">
      <c r="B35" t="s">
        <v>373</v>
      </c>
      <c r="C35" t="s">
        <v>374</v>
      </c>
      <c r="D35" t="s">
        <v>100</v>
      </c>
      <c r="E35" t="s">
        <v>123</v>
      </c>
      <c r="F35" t="s">
        <v>365</v>
      </c>
      <c r="G35" t="s">
        <v>335</v>
      </c>
      <c r="H35" t="s">
        <v>372</v>
      </c>
      <c r="I35" t="s">
        <v>208</v>
      </c>
      <c r="J35"/>
      <c r="K35" s="77">
        <v>11.19</v>
      </c>
      <c r="L35" t="s">
        <v>102</v>
      </c>
      <c r="M35" s="78">
        <v>1.6899999999999998E-2</v>
      </c>
      <c r="N35" s="78">
        <v>3.3500000000000002E-2</v>
      </c>
      <c r="O35" s="77">
        <v>2319470.85</v>
      </c>
      <c r="P35" s="77">
        <v>92.05</v>
      </c>
      <c r="Q35" s="77">
        <v>0</v>
      </c>
      <c r="R35" s="77">
        <v>2135.072917425</v>
      </c>
      <c r="S35" s="78">
        <v>8.9999999999999998E-4</v>
      </c>
      <c r="T35" s="78">
        <f t="shared" si="0"/>
        <v>1.0991243501041989E-2</v>
      </c>
      <c r="U35" s="78">
        <f>R35/'סכום נכסי הקרן'!$C$42</f>
        <v>1.54696764006002E-3</v>
      </c>
    </row>
    <row r="36" spans="2:21">
      <c r="B36" t="s">
        <v>375</v>
      </c>
      <c r="C36" t="s">
        <v>376</v>
      </c>
      <c r="D36" t="s">
        <v>100</v>
      </c>
      <c r="E36" t="s">
        <v>123</v>
      </c>
      <c r="F36" t="s">
        <v>365</v>
      </c>
      <c r="G36" t="s">
        <v>335</v>
      </c>
      <c r="H36" t="s">
        <v>372</v>
      </c>
      <c r="I36" t="s">
        <v>208</v>
      </c>
      <c r="J36"/>
      <c r="K36" s="77">
        <v>1</v>
      </c>
      <c r="L36" t="s">
        <v>102</v>
      </c>
      <c r="M36" s="78">
        <v>6.4999999999999997E-3</v>
      </c>
      <c r="N36" s="78">
        <v>2.5499999999999998E-2</v>
      </c>
      <c r="O36" s="77">
        <v>99666.25</v>
      </c>
      <c r="P36" s="77">
        <v>109.23</v>
      </c>
      <c r="Q36" s="77">
        <v>0.39949000000000001</v>
      </c>
      <c r="R36" s="77">
        <v>109.26493487499999</v>
      </c>
      <c r="S36" s="78">
        <v>2.9999999999999997E-4</v>
      </c>
      <c r="T36" s="78">
        <f t="shared" si="0"/>
        <v>5.6249015925181228E-4</v>
      </c>
      <c r="U36" s="78">
        <f>R36/'סכום נכסי הקרן'!$C$42</f>
        <v>7.9167937106685771E-5</v>
      </c>
    </row>
    <row r="37" spans="2:21">
      <c r="B37" t="s">
        <v>377</v>
      </c>
      <c r="C37" t="s">
        <v>378</v>
      </c>
      <c r="D37" t="s">
        <v>100</v>
      </c>
      <c r="E37" t="s">
        <v>123</v>
      </c>
      <c r="F37" t="s">
        <v>379</v>
      </c>
      <c r="G37" t="s">
        <v>335</v>
      </c>
      <c r="H37" t="s">
        <v>380</v>
      </c>
      <c r="I37" t="s">
        <v>208</v>
      </c>
      <c r="J37"/>
      <c r="K37" s="77">
        <v>4.29</v>
      </c>
      <c r="L37" t="s">
        <v>102</v>
      </c>
      <c r="M37" s="78">
        <v>5.0000000000000001E-3</v>
      </c>
      <c r="N37" s="78">
        <v>3.2099999999999997E-2</v>
      </c>
      <c r="O37" s="77">
        <v>607812.15</v>
      </c>
      <c r="P37" s="77">
        <v>99.19</v>
      </c>
      <c r="Q37" s="77">
        <v>0</v>
      </c>
      <c r="R37" s="77">
        <v>602.88887158499995</v>
      </c>
      <c r="S37" s="78">
        <v>2.9999999999999997E-4</v>
      </c>
      <c r="T37" s="78">
        <f t="shared" si="0"/>
        <v>3.1036403195311203E-3</v>
      </c>
      <c r="U37" s="78">
        <f>R37/'סכום נכסי הקרן'!$C$42</f>
        <v>4.3682328939805752E-4</v>
      </c>
    </row>
    <row r="38" spans="2:21">
      <c r="B38" t="s">
        <v>381</v>
      </c>
      <c r="C38" t="s">
        <v>382</v>
      </c>
      <c r="D38" t="s">
        <v>100</v>
      </c>
      <c r="E38" t="s">
        <v>123</v>
      </c>
      <c r="F38" t="s">
        <v>379</v>
      </c>
      <c r="G38" t="s">
        <v>335</v>
      </c>
      <c r="H38" t="s">
        <v>380</v>
      </c>
      <c r="I38" t="s">
        <v>208</v>
      </c>
      <c r="J38"/>
      <c r="K38" s="77">
        <v>6.11</v>
      </c>
      <c r="L38" t="s">
        <v>102</v>
      </c>
      <c r="M38" s="78">
        <v>5.8999999999999999E-3</v>
      </c>
      <c r="N38" s="78">
        <v>3.39E-2</v>
      </c>
      <c r="O38" s="77">
        <v>1841020.81</v>
      </c>
      <c r="P38" s="77">
        <v>91.47</v>
      </c>
      <c r="Q38" s="77">
        <v>0</v>
      </c>
      <c r="R38" s="77">
        <v>1683.9817349069999</v>
      </c>
      <c r="S38" s="78">
        <v>1.6999999999999999E-3</v>
      </c>
      <c r="T38" s="78">
        <f t="shared" si="0"/>
        <v>8.6690497306259572E-3</v>
      </c>
      <c r="U38" s="78">
        <f>R38/'סכום נכסי הקרן'!$C$42</f>
        <v>1.2201294059291862E-3</v>
      </c>
    </row>
    <row r="39" spans="2:21">
      <c r="B39" t="s">
        <v>383</v>
      </c>
      <c r="C39" t="s">
        <v>384</v>
      </c>
      <c r="D39" t="s">
        <v>100</v>
      </c>
      <c r="E39" t="s">
        <v>123</v>
      </c>
      <c r="F39" t="s">
        <v>379</v>
      </c>
      <c r="G39" t="s">
        <v>335</v>
      </c>
      <c r="H39" t="s">
        <v>380</v>
      </c>
      <c r="I39" t="s">
        <v>208</v>
      </c>
      <c r="J39"/>
      <c r="K39" s="77">
        <v>1.47</v>
      </c>
      <c r="L39" t="s">
        <v>102</v>
      </c>
      <c r="M39" s="78">
        <v>4.7500000000000001E-2</v>
      </c>
      <c r="N39" s="78">
        <v>3.3599999999999998E-2</v>
      </c>
      <c r="O39" s="77">
        <v>277027.28000000003</v>
      </c>
      <c r="P39" s="77">
        <v>137.97999999999999</v>
      </c>
      <c r="Q39" s="77">
        <v>8.8860100000000006</v>
      </c>
      <c r="R39" s="77">
        <v>391.128250944</v>
      </c>
      <c r="S39" s="78">
        <v>2.0000000000000001E-4</v>
      </c>
      <c r="T39" s="78">
        <f t="shared" si="0"/>
        <v>2.0135077407318447E-3</v>
      </c>
      <c r="U39" s="78">
        <f>R39/'סכום נכסי הקרן'!$C$42</f>
        <v>2.8339207639492591E-4</v>
      </c>
    </row>
    <row r="40" spans="2:21">
      <c r="B40" t="s">
        <v>385</v>
      </c>
      <c r="C40" t="s">
        <v>386</v>
      </c>
      <c r="D40" t="s">
        <v>100</v>
      </c>
      <c r="E40" t="s">
        <v>123</v>
      </c>
      <c r="F40" t="s">
        <v>387</v>
      </c>
      <c r="G40" t="s">
        <v>335</v>
      </c>
      <c r="H40" t="s">
        <v>388</v>
      </c>
      <c r="I40" t="s">
        <v>149</v>
      </c>
      <c r="J40"/>
      <c r="K40" s="77">
        <v>6.82</v>
      </c>
      <c r="L40" t="s">
        <v>102</v>
      </c>
      <c r="M40" s="78">
        <v>3.5000000000000001E-3</v>
      </c>
      <c r="N40" s="78">
        <v>3.3300000000000003E-2</v>
      </c>
      <c r="O40" s="77">
        <v>3314070.92</v>
      </c>
      <c r="P40" s="77">
        <v>88.99</v>
      </c>
      <c r="Q40" s="77">
        <v>196.22669999999999</v>
      </c>
      <c r="R40" s="77">
        <v>3145.4184117079999</v>
      </c>
      <c r="S40" s="78">
        <v>1.1000000000000001E-3</v>
      </c>
      <c r="T40" s="78">
        <f t="shared" si="0"/>
        <v>1.6192449163487551E-2</v>
      </c>
      <c r="U40" s="78">
        <f>R40/'סכום נכסי הקרן'!$C$42</f>
        <v>2.2790137318727836E-3</v>
      </c>
    </row>
    <row r="41" spans="2:21">
      <c r="B41" t="s">
        <v>389</v>
      </c>
      <c r="C41" t="s">
        <v>390</v>
      </c>
      <c r="D41" t="s">
        <v>100</v>
      </c>
      <c r="E41" t="s">
        <v>123</v>
      </c>
      <c r="F41" t="s">
        <v>387</v>
      </c>
      <c r="G41" t="s">
        <v>335</v>
      </c>
      <c r="H41" t="s">
        <v>380</v>
      </c>
      <c r="I41" t="s">
        <v>208</v>
      </c>
      <c r="J41"/>
      <c r="K41" s="77">
        <v>2.72</v>
      </c>
      <c r="L41" t="s">
        <v>102</v>
      </c>
      <c r="M41" s="78">
        <v>2.4E-2</v>
      </c>
      <c r="N41" s="78">
        <v>2.9399999999999999E-2</v>
      </c>
      <c r="O41" s="77">
        <v>41465.97</v>
      </c>
      <c r="P41" s="77">
        <v>110.4</v>
      </c>
      <c r="Q41" s="77">
        <v>3.7752400000000002</v>
      </c>
      <c r="R41" s="77">
        <v>49.553670879999999</v>
      </c>
      <c r="S41" s="78">
        <v>1E-4</v>
      </c>
      <c r="T41" s="78">
        <f t="shared" si="0"/>
        <v>2.5509970107693338E-4</v>
      </c>
      <c r="U41" s="78">
        <f>R41/'סכום נכסי הקרן'!$C$42</f>
        <v>3.5904125180884993E-5</v>
      </c>
    </row>
    <row r="42" spans="2:21">
      <c r="B42" t="s">
        <v>391</v>
      </c>
      <c r="C42" t="s">
        <v>392</v>
      </c>
      <c r="D42" t="s">
        <v>100</v>
      </c>
      <c r="E42" t="s">
        <v>123</v>
      </c>
      <c r="F42" t="s">
        <v>387</v>
      </c>
      <c r="G42" t="s">
        <v>335</v>
      </c>
      <c r="H42" t="s">
        <v>388</v>
      </c>
      <c r="I42" t="s">
        <v>149</v>
      </c>
      <c r="J42"/>
      <c r="K42" s="77">
        <v>3.88</v>
      </c>
      <c r="L42" t="s">
        <v>102</v>
      </c>
      <c r="M42" s="78">
        <v>2.5999999999999999E-2</v>
      </c>
      <c r="N42" s="78">
        <v>2.9600000000000001E-2</v>
      </c>
      <c r="O42" s="77">
        <v>645649.80000000005</v>
      </c>
      <c r="P42" s="77">
        <v>111.25</v>
      </c>
      <c r="Q42" s="77">
        <v>0</v>
      </c>
      <c r="R42" s="77">
        <v>718.28540250000003</v>
      </c>
      <c r="S42" s="78">
        <v>1.2999999999999999E-3</v>
      </c>
      <c r="T42" s="78">
        <f t="shared" si="0"/>
        <v>3.6976956139011027E-3</v>
      </c>
      <c r="U42" s="78">
        <f>R42/'סכום נכסי הקרן'!$C$42</f>
        <v>5.2043387601726681E-4</v>
      </c>
    </row>
    <row r="43" spans="2:21">
      <c r="B43" t="s">
        <v>393</v>
      </c>
      <c r="C43" t="s">
        <v>394</v>
      </c>
      <c r="D43" t="s">
        <v>100</v>
      </c>
      <c r="E43" t="s">
        <v>123</v>
      </c>
      <c r="F43" t="s">
        <v>387</v>
      </c>
      <c r="G43" t="s">
        <v>335</v>
      </c>
      <c r="H43" t="s">
        <v>388</v>
      </c>
      <c r="I43" t="s">
        <v>149</v>
      </c>
      <c r="J43"/>
      <c r="K43" s="77">
        <v>4.08</v>
      </c>
      <c r="L43" t="s">
        <v>102</v>
      </c>
      <c r="M43" s="78">
        <v>2.81E-2</v>
      </c>
      <c r="N43" s="78">
        <v>3.1300000000000001E-2</v>
      </c>
      <c r="O43" s="77">
        <v>189728.01</v>
      </c>
      <c r="P43" s="77">
        <v>112.12</v>
      </c>
      <c r="Q43" s="77">
        <v>0</v>
      </c>
      <c r="R43" s="77">
        <v>212.72304481200001</v>
      </c>
      <c r="S43" s="78">
        <v>1E-4</v>
      </c>
      <c r="T43" s="78">
        <f t="shared" si="0"/>
        <v>1.0950870880005392E-3</v>
      </c>
      <c r="U43" s="78">
        <f>R43/'סכום נכסי הקרן'!$C$42</f>
        <v>1.5412853768764136E-4</v>
      </c>
    </row>
    <row r="44" spans="2:21">
      <c r="B44" t="s">
        <v>395</v>
      </c>
      <c r="C44" t="s">
        <v>396</v>
      </c>
      <c r="D44" t="s">
        <v>100</v>
      </c>
      <c r="E44" t="s">
        <v>123</v>
      </c>
      <c r="F44" t="s">
        <v>387</v>
      </c>
      <c r="G44" t="s">
        <v>335</v>
      </c>
      <c r="H44" t="s">
        <v>388</v>
      </c>
      <c r="I44" t="s">
        <v>149</v>
      </c>
      <c r="J44"/>
      <c r="K44" s="77">
        <v>2.61</v>
      </c>
      <c r="L44" t="s">
        <v>102</v>
      </c>
      <c r="M44" s="78">
        <v>3.6999999999999998E-2</v>
      </c>
      <c r="N44" s="78">
        <v>3.09E-2</v>
      </c>
      <c r="O44" s="77">
        <v>49188.85</v>
      </c>
      <c r="P44" s="77">
        <v>114.36</v>
      </c>
      <c r="Q44" s="77">
        <v>0</v>
      </c>
      <c r="R44" s="77">
        <v>56.252368859999997</v>
      </c>
      <c r="S44" s="78">
        <v>1E-4</v>
      </c>
      <c r="T44" s="78">
        <f t="shared" si="0"/>
        <v>2.8958424726607048E-4</v>
      </c>
      <c r="U44" s="78">
        <f>R44/'סכום נכסי הקרן'!$C$42</f>
        <v>4.0757668552178044E-5</v>
      </c>
    </row>
    <row r="45" spans="2:21">
      <c r="B45" t="s">
        <v>397</v>
      </c>
      <c r="C45" t="s">
        <v>398</v>
      </c>
      <c r="D45" t="s">
        <v>100</v>
      </c>
      <c r="E45" t="s">
        <v>123</v>
      </c>
      <c r="F45" t="s">
        <v>399</v>
      </c>
      <c r="G45" t="s">
        <v>335</v>
      </c>
      <c r="H45" t="s">
        <v>380</v>
      </c>
      <c r="I45" t="s">
        <v>208</v>
      </c>
      <c r="J45"/>
      <c r="K45" s="77">
        <v>4.4400000000000004</v>
      </c>
      <c r="L45" t="s">
        <v>102</v>
      </c>
      <c r="M45" s="78">
        <v>6.4999999999999997E-3</v>
      </c>
      <c r="N45" s="78">
        <v>2.7400000000000001E-2</v>
      </c>
      <c r="O45" s="77">
        <v>597681.78</v>
      </c>
      <c r="P45" s="77">
        <v>101.81</v>
      </c>
      <c r="Q45" s="77">
        <v>0</v>
      </c>
      <c r="R45" s="77">
        <v>608.49982021799997</v>
      </c>
      <c r="S45" s="78">
        <v>1.1999999999999999E-3</v>
      </c>
      <c r="T45" s="78">
        <f t="shared" si="0"/>
        <v>3.1325251890799884E-3</v>
      </c>
      <c r="U45" s="78">
        <f>R45/'סכום נכסי הקרן'!$C$42</f>
        <v>4.4088870369583171E-4</v>
      </c>
    </row>
    <row r="46" spans="2:21">
      <c r="B46" t="s">
        <v>400</v>
      </c>
      <c r="C46" t="s">
        <v>401</v>
      </c>
      <c r="D46" t="s">
        <v>100</v>
      </c>
      <c r="E46" t="s">
        <v>123</v>
      </c>
      <c r="F46" t="s">
        <v>399</v>
      </c>
      <c r="G46" t="s">
        <v>335</v>
      </c>
      <c r="H46" t="s">
        <v>380</v>
      </c>
      <c r="I46" t="s">
        <v>208</v>
      </c>
      <c r="J46"/>
      <c r="K46" s="77">
        <v>5.17</v>
      </c>
      <c r="L46" t="s">
        <v>102</v>
      </c>
      <c r="M46" s="78">
        <v>1.43E-2</v>
      </c>
      <c r="N46" s="78">
        <v>3.0499999999999999E-2</v>
      </c>
      <c r="O46" s="77">
        <v>9607.2099999999991</v>
      </c>
      <c r="P46" s="77">
        <v>102.75</v>
      </c>
      <c r="Q46" s="77">
        <v>0</v>
      </c>
      <c r="R46" s="77">
        <v>9.8714082750000003</v>
      </c>
      <c r="S46" s="78">
        <v>0</v>
      </c>
      <c r="T46" s="78">
        <f t="shared" si="0"/>
        <v>5.0817492537716651E-5</v>
      </c>
      <c r="U46" s="78">
        <f>R46/'סכום נכסי הקרן'!$C$42</f>
        <v>7.1523314443344427E-6</v>
      </c>
    </row>
    <row r="47" spans="2:21">
      <c r="B47" t="s">
        <v>402</v>
      </c>
      <c r="C47" t="s">
        <v>403</v>
      </c>
      <c r="D47" t="s">
        <v>100</v>
      </c>
      <c r="E47" t="s">
        <v>123</v>
      </c>
      <c r="F47" t="s">
        <v>399</v>
      </c>
      <c r="G47" t="s">
        <v>335</v>
      </c>
      <c r="H47" t="s">
        <v>380</v>
      </c>
      <c r="I47" t="s">
        <v>208</v>
      </c>
      <c r="J47"/>
      <c r="K47" s="77">
        <v>6.74</v>
      </c>
      <c r="L47" t="s">
        <v>102</v>
      </c>
      <c r="M47" s="78">
        <v>3.61E-2</v>
      </c>
      <c r="N47" s="78">
        <v>3.3599999999999998E-2</v>
      </c>
      <c r="O47" s="77">
        <v>912355.98</v>
      </c>
      <c r="P47" s="77">
        <v>104.99</v>
      </c>
      <c r="Q47" s="77">
        <v>0</v>
      </c>
      <c r="R47" s="77">
        <v>957.88254340200001</v>
      </c>
      <c r="S47" s="78">
        <v>2E-3</v>
      </c>
      <c r="T47" s="78">
        <f t="shared" si="0"/>
        <v>4.9311291403698098E-3</v>
      </c>
      <c r="U47" s="78">
        <f>R47/'סכום נכסי הקרן'!$C$42</f>
        <v>6.9403404704717025E-4</v>
      </c>
    </row>
    <row r="48" spans="2:21">
      <c r="B48" t="s">
        <v>404</v>
      </c>
      <c r="C48" t="s">
        <v>405</v>
      </c>
      <c r="D48" t="s">
        <v>100</v>
      </c>
      <c r="E48" t="s">
        <v>123</v>
      </c>
      <c r="F48" t="s">
        <v>399</v>
      </c>
      <c r="G48" t="s">
        <v>335</v>
      </c>
      <c r="H48" t="s">
        <v>380</v>
      </c>
      <c r="I48" t="s">
        <v>208</v>
      </c>
      <c r="J48"/>
      <c r="K48" s="77">
        <v>0.03</v>
      </c>
      <c r="L48" t="s">
        <v>102</v>
      </c>
      <c r="M48" s="78">
        <v>4.9000000000000002E-2</v>
      </c>
      <c r="N48" s="78">
        <v>5.04E-2</v>
      </c>
      <c r="O48" s="77">
        <v>0.01</v>
      </c>
      <c r="P48" s="77">
        <v>117.36</v>
      </c>
      <c r="Q48" s="77">
        <v>0</v>
      </c>
      <c r="R48" s="77">
        <v>1.1736000000000001E-5</v>
      </c>
      <c r="S48" s="78">
        <v>0</v>
      </c>
      <c r="T48" s="78">
        <f t="shared" si="0"/>
        <v>6.0416313033374419E-11</v>
      </c>
      <c r="U48" s="78">
        <f>R48/'סכום נכסי הקרן'!$C$42</f>
        <v>8.5033218657658068E-12</v>
      </c>
    </row>
    <row r="49" spans="2:21">
      <c r="B49" t="s">
        <v>406</v>
      </c>
      <c r="C49" t="s">
        <v>407</v>
      </c>
      <c r="D49" t="s">
        <v>100</v>
      </c>
      <c r="E49" t="s">
        <v>123</v>
      </c>
      <c r="F49" t="s">
        <v>399</v>
      </c>
      <c r="G49" t="s">
        <v>335</v>
      </c>
      <c r="H49" t="s">
        <v>380</v>
      </c>
      <c r="I49" t="s">
        <v>208</v>
      </c>
      <c r="J49"/>
      <c r="K49" s="77">
        <v>1.72</v>
      </c>
      <c r="L49" t="s">
        <v>102</v>
      </c>
      <c r="M49" s="78">
        <v>1.7600000000000001E-2</v>
      </c>
      <c r="N49" s="78">
        <v>3.0499999999999999E-2</v>
      </c>
      <c r="O49" s="77">
        <v>510876.61</v>
      </c>
      <c r="P49" s="77">
        <v>111.29</v>
      </c>
      <c r="Q49" s="77">
        <v>0</v>
      </c>
      <c r="R49" s="77">
        <v>568.55457926899999</v>
      </c>
      <c r="S49" s="78">
        <v>4.0000000000000002E-4</v>
      </c>
      <c r="T49" s="78">
        <f t="shared" si="0"/>
        <v>2.9268891818059299E-3</v>
      </c>
      <c r="U49" s="78">
        <f>R49/'סכום נכסי הקרן'!$C$42</f>
        <v>4.1194636893143879E-4</v>
      </c>
    </row>
    <row r="50" spans="2:21">
      <c r="B50" t="s">
        <v>408</v>
      </c>
      <c r="C50" t="s">
        <v>409</v>
      </c>
      <c r="D50" t="s">
        <v>100</v>
      </c>
      <c r="E50" t="s">
        <v>123</v>
      </c>
      <c r="F50" t="s">
        <v>399</v>
      </c>
      <c r="G50" t="s">
        <v>335</v>
      </c>
      <c r="H50" t="s">
        <v>380</v>
      </c>
      <c r="I50" t="s">
        <v>208</v>
      </c>
      <c r="J50"/>
      <c r="K50" s="77">
        <v>2.42</v>
      </c>
      <c r="L50" t="s">
        <v>102</v>
      </c>
      <c r="M50" s="78">
        <v>2.1499999999999998E-2</v>
      </c>
      <c r="N50" s="78">
        <v>2.9600000000000001E-2</v>
      </c>
      <c r="O50" s="77">
        <v>803380.06</v>
      </c>
      <c r="P50" s="77">
        <v>112.3</v>
      </c>
      <c r="Q50" s="77">
        <v>0</v>
      </c>
      <c r="R50" s="77">
        <v>902.19580738000002</v>
      </c>
      <c r="S50" s="78">
        <v>6.9999999999999999E-4</v>
      </c>
      <c r="T50" s="78">
        <f t="shared" si="0"/>
        <v>4.6444567413145921E-3</v>
      </c>
      <c r="U50" s="78">
        <f>R50/'סכום נכסי הקרן'!$C$42</f>
        <v>6.5368620791552399E-4</v>
      </c>
    </row>
    <row r="51" spans="2:21">
      <c r="B51" t="s">
        <v>410</v>
      </c>
      <c r="C51" t="s">
        <v>411</v>
      </c>
      <c r="D51" t="s">
        <v>100</v>
      </c>
      <c r="E51" t="s">
        <v>123</v>
      </c>
      <c r="F51" t="s">
        <v>399</v>
      </c>
      <c r="G51" t="s">
        <v>335</v>
      </c>
      <c r="H51" t="s">
        <v>380</v>
      </c>
      <c r="I51" t="s">
        <v>208</v>
      </c>
      <c r="J51"/>
      <c r="K51" s="77">
        <v>4.22</v>
      </c>
      <c r="L51" t="s">
        <v>102</v>
      </c>
      <c r="M51" s="78">
        <v>2.2499999999999999E-2</v>
      </c>
      <c r="N51" s="78">
        <v>3.1E-2</v>
      </c>
      <c r="O51" s="77">
        <v>1684121.71</v>
      </c>
      <c r="P51" s="77">
        <v>109.55</v>
      </c>
      <c r="Q51" s="77">
        <v>0</v>
      </c>
      <c r="R51" s="77">
        <v>1844.9553333050001</v>
      </c>
      <c r="S51" s="78">
        <v>1.6999999999999999E-3</v>
      </c>
      <c r="T51" s="78">
        <f t="shared" si="0"/>
        <v>9.4977333801592127E-3</v>
      </c>
      <c r="U51" s="78">
        <f>R51/'סכום נכסי הקרן'!$C$42</f>
        <v>1.336762868699186E-3</v>
      </c>
    </row>
    <row r="52" spans="2:21">
      <c r="B52" t="s">
        <v>412</v>
      </c>
      <c r="C52" t="s">
        <v>413</v>
      </c>
      <c r="D52" t="s">
        <v>100</v>
      </c>
      <c r="E52" t="s">
        <v>123</v>
      </c>
      <c r="F52" t="s">
        <v>399</v>
      </c>
      <c r="G52" t="s">
        <v>335</v>
      </c>
      <c r="H52" t="s">
        <v>380</v>
      </c>
      <c r="I52" t="s">
        <v>208</v>
      </c>
      <c r="J52"/>
      <c r="K52" s="77">
        <v>6</v>
      </c>
      <c r="L52" t="s">
        <v>102</v>
      </c>
      <c r="M52" s="78">
        <v>2.5000000000000001E-3</v>
      </c>
      <c r="N52" s="78">
        <v>3.0700000000000002E-2</v>
      </c>
      <c r="O52" s="77">
        <v>1403014.39</v>
      </c>
      <c r="P52" s="77">
        <v>92.21</v>
      </c>
      <c r="Q52" s="77">
        <v>0</v>
      </c>
      <c r="R52" s="77">
        <v>1293.7195690189999</v>
      </c>
      <c r="S52" s="78">
        <v>1.1000000000000001E-3</v>
      </c>
      <c r="T52" s="78">
        <f t="shared" si="0"/>
        <v>6.6600005503795277E-3</v>
      </c>
      <c r="U52" s="78">
        <f>R52/'סכום נכסי הקרן'!$C$42</f>
        <v>9.3736485168783028E-4</v>
      </c>
    </row>
    <row r="53" spans="2:21">
      <c r="B53" t="s">
        <v>414</v>
      </c>
      <c r="C53" t="s">
        <v>415</v>
      </c>
      <c r="D53" t="s">
        <v>100</v>
      </c>
      <c r="E53" t="s">
        <v>123</v>
      </c>
      <c r="F53" t="s">
        <v>399</v>
      </c>
      <c r="G53" t="s">
        <v>335</v>
      </c>
      <c r="H53" t="s">
        <v>380</v>
      </c>
      <c r="I53" t="s">
        <v>208</v>
      </c>
      <c r="J53"/>
      <c r="K53" s="77">
        <v>3.27</v>
      </c>
      <c r="L53" t="s">
        <v>102</v>
      </c>
      <c r="M53" s="78">
        <v>2.35E-2</v>
      </c>
      <c r="N53" s="78">
        <v>2.86E-2</v>
      </c>
      <c r="O53" s="77">
        <v>1179575.96</v>
      </c>
      <c r="P53" s="77">
        <v>110.9</v>
      </c>
      <c r="Q53" s="77">
        <v>31.244240000000001</v>
      </c>
      <c r="R53" s="77">
        <v>1339.39397964</v>
      </c>
      <c r="S53" s="78">
        <v>1.6000000000000001E-3</v>
      </c>
      <c r="T53" s="78">
        <f t="shared" si="0"/>
        <v>6.8951300229164415E-3</v>
      </c>
      <c r="U53" s="78">
        <f>R53/'סכום נכסי הקרן'!$C$42</f>
        <v>9.7045825783468752E-4</v>
      </c>
    </row>
    <row r="54" spans="2:21">
      <c r="B54" t="s">
        <v>416</v>
      </c>
      <c r="C54" t="s">
        <v>417</v>
      </c>
      <c r="D54" t="s">
        <v>100</v>
      </c>
      <c r="E54" t="s">
        <v>123</v>
      </c>
      <c r="F54" t="s">
        <v>418</v>
      </c>
      <c r="G54" t="s">
        <v>335</v>
      </c>
      <c r="H54" t="s">
        <v>380</v>
      </c>
      <c r="I54" t="s">
        <v>208</v>
      </c>
      <c r="J54"/>
      <c r="K54" s="77">
        <v>2.98</v>
      </c>
      <c r="L54" t="s">
        <v>102</v>
      </c>
      <c r="M54" s="78">
        <v>1.4200000000000001E-2</v>
      </c>
      <c r="N54" s="78">
        <v>0.03</v>
      </c>
      <c r="O54" s="77">
        <v>515461.81</v>
      </c>
      <c r="P54" s="77">
        <v>107.02</v>
      </c>
      <c r="Q54" s="77">
        <v>0</v>
      </c>
      <c r="R54" s="77">
        <v>551.64722906199995</v>
      </c>
      <c r="S54" s="78">
        <v>5.0000000000000001E-4</v>
      </c>
      <c r="T54" s="78">
        <f t="shared" si="0"/>
        <v>2.8398510288857697E-3</v>
      </c>
      <c r="U54" s="78">
        <f>R54/'סכום נכסי הקרן'!$C$42</f>
        <v>3.9969614392229227E-4</v>
      </c>
    </row>
    <row r="55" spans="2:21">
      <c r="B55" t="s">
        <v>419</v>
      </c>
      <c r="C55" t="s">
        <v>420</v>
      </c>
      <c r="D55" t="s">
        <v>100</v>
      </c>
      <c r="E55" t="s">
        <v>123</v>
      </c>
      <c r="F55" t="s">
        <v>421</v>
      </c>
      <c r="G55" t="s">
        <v>335</v>
      </c>
      <c r="H55" t="s">
        <v>380</v>
      </c>
      <c r="I55" t="s">
        <v>208</v>
      </c>
      <c r="J55"/>
      <c r="K55" s="77">
        <v>0.97</v>
      </c>
      <c r="L55" t="s">
        <v>102</v>
      </c>
      <c r="M55" s="78">
        <v>0.04</v>
      </c>
      <c r="N55" s="78">
        <v>3.0099999999999998E-2</v>
      </c>
      <c r="O55" s="77">
        <v>7181.28</v>
      </c>
      <c r="P55" s="77">
        <v>112.25</v>
      </c>
      <c r="Q55" s="77">
        <v>0</v>
      </c>
      <c r="R55" s="77">
        <v>8.0609868000000002</v>
      </c>
      <c r="S55" s="78">
        <v>0</v>
      </c>
      <c r="T55" s="78">
        <f t="shared" si="0"/>
        <v>4.1497537650536735E-5</v>
      </c>
      <c r="U55" s="78">
        <f>R55/'סכום נכסי הקרן'!$C$42</f>
        <v>5.8405900916913375E-6</v>
      </c>
    </row>
    <row r="56" spans="2:21">
      <c r="B56" t="s">
        <v>422</v>
      </c>
      <c r="C56" t="s">
        <v>423</v>
      </c>
      <c r="D56" t="s">
        <v>100</v>
      </c>
      <c r="E56" t="s">
        <v>123</v>
      </c>
      <c r="F56" t="s">
        <v>421</v>
      </c>
      <c r="G56" t="s">
        <v>335</v>
      </c>
      <c r="H56" t="s">
        <v>380</v>
      </c>
      <c r="I56" t="s">
        <v>208</v>
      </c>
      <c r="J56"/>
      <c r="K56" s="77">
        <v>4.28</v>
      </c>
      <c r="L56" t="s">
        <v>102</v>
      </c>
      <c r="M56" s="78">
        <v>3.5000000000000003E-2</v>
      </c>
      <c r="N56" s="78">
        <v>3.1199999999999999E-2</v>
      </c>
      <c r="O56" s="77">
        <v>391221.86</v>
      </c>
      <c r="P56" s="77">
        <v>115.14</v>
      </c>
      <c r="Q56" s="77">
        <v>0</v>
      </c>
      <c r="R56" s="77">
        <v>450.45284960399999</v>
      </c>
      <c r="S56" s="78">
        <v>4.0000000000000002E-4</v>
      </c>
      <c r="T56" s="78">
        <f t="shared" si="0"/>
        <v>2.3189076660234142E-3</v>
      </c>
      <c r="U56" s="78">
        <f>R56/'סכום נכסי הקרן'!$C$42</f>
        <v>3.2637572985124482E-4</v>
      </c>
    </row>
    <row r="57" spans="2:21">
      <c r="B57" t="s">
        <v>424</v>
      </c>
      <c r="C57" t="s">
        <v>425</v>
      </c>
      <c r="D57" t="s">
        <v>100</v>
      </c>
      <c r="E57" t="s">
        <v>123</v>
      </c>
      <c r="F57" t="s">
        <v>421</v>
      </c>
      <c r="G57" t="s">
        <v>335</v>
      </c>
      <c r="H57" t="s">
        <v>380</v>
      </c>
      <c r="I57" t="s">
        <v>208</v>
      </c>
      <c r="J57"/>
      <c r="K57" s="77">
        <v>6.83</v>
      </c>
      <c r="L57" t="s">
        <v>102</v>
      </c>
      <c r="M57" s="78">
        <v>2.5000000000000001E-2</v>
      </c>
      <c r="N57" s="78">
        <v>3.1800000000000002E-2</v>
      </c>
      <c r="O57" s="77">
        <v>683667.75</v>
      </c>
      <c r="P57" s="77">
        <v>106.56</v>
      </c>
      <c r="Q57" s="77">
        <v>0</v>
      </c>
      <c r="R57" s="77">
        <v>728.51635439999995</v>
      </c>
      <c r="S57" s="78">
        <v>1.1000000000000001E-3</v>
      </c>
      <c r="T57" s="78">
        <f t="shared" si="0"/>
        <v>3.7503640181802259E-3</v>
      </c>
      <c r="U57" s="78">
        <f>R57/'סכום נכסי הקרן'!$C$42</f>
        <v>5.2784671488901767E-4</v>
      </c>
    </row>
    <row r="58" spans="2:21">
      <c r="B58" t="s">
        <v>426</v>
      </c>
      <c r="C58" t="s">
        <v>427</v>
      </c>
      <c r="D58" t="s">
        <v>100</v>
      </c>
      <c r="E58" t="s">
        <v>123</v>
      </c>
      <c r="F58" t="s">
        <v>421</v>
      </c>
      <c r="G58" t="s">
        <v>335</v>
      </c>
      <c r="H58" t="s">
        <v>380</v>
      </c>
      <c r="I58" t="s">
        <v>208</v>
      </c>
      <c r="J58"/>
      <c r="K58" s="77">
        <v>2.93</v>
      </c>
      <c r="L58" t="s">
        <v>102</v>
      </c>
      <c r="M58" s="78">
        <v>0.04</v>
      </c>
      <c r="N58" s="78">
        <v>2.93E-2</v>
      </c>
      <c r="O58" s="77">
        <v>1255391.07</v>
      </c>
      <c r="P58" s="77">
        <v>115.78</v>
      </c>
      <c r="Q58" s="77">
        <v>0</v>
      </c>
      <c r="R58" s="77">
        <v>1453.491780846</v>
      </c>
      <c r="S58" s="78">
        <v>1.2999999999999999E-3</v>
      </c>
      <c r="T58" s="78">
        <f t="shared" si="0"/>
        <v>7.4824995247979535E-3</v>
      </c>
      <c r="U58" s="78">
        <f>R58/'סכום נכסי הקרן'!$C$42</f>
        <v>1.0531278495039768E-3</v>
      </c>
    </row>
    <row r="59" spans="2:21">
      <c r="B59" t="s">
        <v>428</v>
      </c>
      <c r="C59" t="s">
        <v>429</v>
      </c>
      <c r="D59" t="s">
        <v>100</v>
      </c>
      <c r="E59" t="s">
        <v>123</v>
      </c>
      <c r="F59" t="s">
        <v>430</v>
      </c>
      <c r="G59" t="s">
        <v>335</v>
      </c>
      <c r="H59" t="s">
        <v>380</v>
      </c>
      <c r="I59" t="s">
        <v>208</v>
      </c>
      <c r="J59"/>
      <c r="K59" s="77">
        <v>2.62</v>
      </c>
      <c r="L59" t="s">
        <v>102</v>
      </c>
      <c r="M59" s="78">
        <v>2.3400000000000001E-2</v>
      </c>
      <c r="N59" s="78">
        <v>3.1600000000000003E-2</v>
      </c>
      <c r="O59" s="77">
        <v>851365.74</v>
      </c>
      <c r="P59" s="77">
        <v>110.3</v>
      </c>
      <c r="Q59" s="77">
        <v>0</v>
      </c>
      <c r="R59" s="77">
        <v>939.05641121999997</v>
      </c>
      <c r="S59" s="78">
        <v>2.9999999999999997E-4</v>
      </c>
      <c r="T59" s="78">
        <f t="shared" si="0"/>
        <v>4.8342131983865619E-3</v>
      </c>
      <c r="U59" s="78">
        <f>R59/'סכום נכסי הקרן'!$C$42</f>
        <v>6.8039356805679892E-4</v>
      </c>
    </row>
    <row r="60" spans="2:21">
      <c r="B60" t="s">
        <v>431</v>
      </c>
      <c r="C60" t="s">
        <v>432</v>
      </c>
      <c r="D60" t="s">
        <v>100</v>
      </c>
      <c r="E60" t="s">
        <v>123</v>
      </c>
      <c r="F60" t="s">
        <v>433</v>
      </c>
      <c r="G60" t="s">
        <v>335</v>
      </c>
      <c r="H60" t="s">
        <v>388</v>
      </c>
      <c r="I60" t="s">
        <v>149</v>
      </c>
      <c r="J60"/>
      <c r="K60" s="77">
        <v>2.5299999999999998</v>
      </c>
      <c r="L60" t="s">
        <v>102</v>
      </c>
      <c r="M60" s="78">
        <v>3.2000000000000001E-2</v>
      </c>
      <c r="N60" s="78">
        <v>3.0200000000000001E-2</v>
      </c>
      <c r="O60" s="77">
        <v>1118822</v>
      </c>
      <c r="P60" s="77">
        <v>112.5</v>
      </c>
      <c r="Q60" s="77">
        <v>0</v>
      </c>
      <c r="R60" s="77">
        <v>1258.6747499999999</v>
      </c>
      <c r="S60" s="78">
        <v>8.0000000000000004E-4</v>
      </c>
      <c r="T60" s="78">
        <f t="shared" si="0"/>
        <v>6.479591658418906E-3</v>
      </c>
      <c r="U60" s="78">
        <f>R60/'סכום נכסי הקרן'!$C$42</f>
        <v>9.1197311891294379E-4</v>
      </c>
    </row>
    <row r="61" spans="2:21">
      <c r="B61" t="s">
        <v>434</v>
      </c>
      <c r="C61" t="s">
        <v>435</v>
      </c>
      <c r="D61" t="s">
        <v>100</v>
      </c>
      <c r="E61" t="s">
        <v>123</v>
      </c>
      <c r="F61" t="s">
        <v>433</v>
      </c>
      <c r="G61" t="s">
        <v>335</v>
      </c>
      <c r="H61" t="s">
        <v>388</v>
      </c>
      <c r="I61" t="s">
        <v>149</v>
      </c>
      <c r="J61"/>
      <c r="K61" s="77">
        <v>4.3</v>
      </c>
      <c r="L61" t="s">
        <v>102</v>
      </c>
      <c r="M61" s="78">
        <v>1.14E-2</v>
      </c>
      <c r="N61" s="78">
        <v>3.15E-2</v>
      </c>
      <c r="O61" s="77">
        <v>1218931.69</v>
      </c>
      <c r="P61" s="77">
        <v>100.96</v>
      </c>
      <c r="Q61" s="77">
        <v>15.23875</v>
      </c>
      <c r="R61" s="77">
        <v>1245.872184224</v>
      </c>
      <c r="S61" s="78">
        <v>5.0000000000000001E-4</v>
      </c>
      <c r="T61" s="78">
        <f t="shared" si="0"/>
        <v>6.4136847206587508E-3</v>
      </c>
      <c r="U61" s="78">
        <f>R61/'סכום נכסי הקרן'!$C$42</f>
        <v>9.0269701653556095E-4</v>
      </c>
    </row>
    <row r="62" spans="2:21">
      <c r="B62" t="s">
        <v>436</v>
      </c>
      <c r="C62" t="s">
        <v>437</v>
      </c>
      <c r="D62" t="s">
        <v>100</v>
      </c>
      <c r="E62" t="s">
        <v>123</v>
      </c>
      <c r="F62" t="s">
        <v>433</v>
      </c>
      <c r="G62" t="s">
        <v>335</v>
      </c>
      <c r="H62" t="s">
        <v>388</v>
      </c>
      <c r="I62" t="s">
        <v>149</v>
      </c>
      <c r="J62"/>
      <c r="K62" s="77">
        <v>6.5</v>
      </c>
      <c r="L62" t="s">
        <v>102</v>
      </c>
      <c r="M62" s="78">
        <v>9.1999999999999998E-3</v>
      </c>
      <c r="N62" s="78">
        <v>3.32E-2</v>
      </c>
      <c r="O62" s="77">
        <v>1737082.44</v>
      </c>
      <c r="P62" s="77">
        <v>96.51</v>
      </c>
      <c r="Q62" s="77">
        <v>0</v>
      </c>
      <c r="R62" s="77">
        <v>1676.458262844</v>
      </c>
      <c r="S62" s="78">
        <v>8.9999999999999998E-4</v>
      </c>
      <c r="T62" s="78">
        <f t="shared" si="0"/>
        <v>8.6303192906757153E-3</v>
      </c>
      <c r="U62" s="78">
        <f>R62/'סכום נכסי הקרן'!$C$42</f>
        <v>1.214678272280602E-3</v>
      </c>
    </row>
    <row r="63" spans="2:21">
      <c r="B63" t="s">
        <v>438</v>
      </c>
      <c r="C63" t="s">
        <v>439</v>
      </c>
      <c r="D63" t="s">
        <v>100</v>
      </c>
      <c r="E63" t="s">
        <v>123</v>
      </c>
      <c r="F63" t="s">
        <v>430</v>
      </c>
      <c r="G63" t="s">
        <v>335</v>
      </c>
      <c r="H63" t="s">
        <v>380</v>
      </c>
      <c r="I63" t="s">
        <v>208</v>
      </c>
      <c r="J63"/>
      <c r="K63" s="77">
        <v>5.9</v>
      </c>
      <c r="L63" t="s">
        <v>102</v>
      </c>
      <c r="M63" s="78">
        <v>6.4999999999999997E-3</v>
      </c>
      <c r="N63" s="78">
        <v>3.15E-2</v>
      </c>
      <c r="O63" s="77">
        <v>2462441.5699999998</v>
      </c>
      <c r="P63" s="77">
        <v>95.32</v>
      </c>
      <c r="Q63" s="77">
        <v>0</v>
      </c>
      <c r="R63" s="77">
        <v>2347.1993045240001</v>
      </c>
      <c r="S63" s="78">
        <v>1.1000000000000001E-3</v>
      </c>
      <c r="T63" s="78">
        <f t="shared" si="0"/>
        <v>1.2083259026400879E-2</v>
      </c>
      <c r="U63" s="78">
        <f>R63/'סכום נכסי הקרן'!$C$42</f>
        <v>1.7006638692458438E-3</v>
      </c>
    </row>
    <row r="64" spans="2:21">
      <c r="B64" t="s">
        <v>440</v>
      </c>
      <c r="C64" t="s">
        <v>441</v>
      </c>
      <c r="D64" t="s">
        <v>100</v>
      </c>
      <c r="E64" t="s">
        <v>123</v>
      </c>
      <c r="F64" t="s">
        <v>430</v>
      </c>
      <c r="G64" t="s">
        <v>335</v>
      </c>
      <c r="H64" t="s">
        <v>380</v>
      </c>
      <c r="I64" t="s">
        <v>208</v>
      </c>
      <c r="J64"/>
      <c r="K64" s="77">
        <v>8.82</v>
      </c>
      <c r="L64" t="s">
        <v>102</v>
      </c>
      <c r="M64" s="78">
        <v>2.64E-2</v>
      </c>
      <c r="N64" s="78">
        <v>2.9499999999999998E-2</v>
      </c>
      <c r="O64" s="77">
        <v>107835.3</v>
      </c>
      <c r="P64" s="77">
        <v>99.52</v>
      </c>
      <c r="Q64" s="77">
        <v>0</v>
      </c>
      <c r="R64" s="77">
        <v>107.31769056</v>
      </c>
      <c r="S64" s="78">
        <v>4.0000000000000002E-4</v>
      </c>
      <c r="T64" s="78">
        <f t="shared" si="0"/>
        <v>5.5246584755383184E-4</v>
      </c>
      <c r="U64" s="78">
        <f>R64/'סכום נכסי הקרן'!$C$42</f>
        <v>7.775706072957879E-5</v>
      </c>
    </row>
    <row r="65" spans="2:21">
      <c r="B65" t="s">
        <v>442</v>
      </c>
      <c r="C65" t="s">
        <v>443</v>
      </c>
      <c r="D65" t="s">
        <v>100</v>
      </c>
      <c r="E65" t="s">
        <v>123</v>
      </c>
      <c r="F65" t="s">
        <v>444</v>
      </c>
      <c r="G65" t="s">
        <v>335</v>
      </c>
      <c r="H65" t="s">
        <v>388</v>
      </c>
      <c r="I65" t="s">
        <v>149</v>
      </c>
      <c r="J65"/>
      <c r="K65" s="77">
        <v>2.2599999999999998</v>
      </c>
      <c r="L65" t="s">
        <v>102</v>
      </c>
      <c r="M65" s="78">
        <v>1.34E-2</v>
      </c>
      <c r="N65" s="78">
        <v>2.9600000000000001E-2</v>
      </c>
      <c r="O65" s="77">
        <v>264455.64</v>
      </c>
      <c r="P65" s="77">
        <v>109.14</v>
      </c>
      <c r="Q65" s="77">
        <v>0</v>
      </c>
      <c r="R65" s="77">
        <v>288.626885496</v>
      </c>
      <c r="S65" s="78">
        <v>5.0000000000000001E-4</v>
      </c>
      <c r="T65" s="78">
        <f t="shared" si="0"/>
        <v>1.4858360824790602E-3</v>
      </c>
      <c r="U65" s="78">
        <f>R65/'סכום נכסי הקרן'!$C$42</f>
        <v>2.0912468528340322E-4</v>
      </c>
    </row>
    <row r="66" spans="2:21">
      <c r="B66" t="s">
        <v>445</v>
      </c>
      <c r="C66" t="s">
        <v>446</v>
      </c>
      <c r="D66" t="s">
        <v>100</v>
      </c>
      <c r="E66" t="s">
        <v>123</v>
      </c>
      <c r="F66" t="s">
        <v>444</v>
      </c>
      <c r="G66" t="s">
        <v>335</v>
      </c>
      <c r="H66" t="s">
        <v>380</v>
      </c>
      <c r="I66" t="s">
        <v>208</v>
      </c>
      <c r="J66"/>
      <c r="K66" s="77">
        <v>3.59</v>
      </c>
      <c r="L66" t="s">
        <v>102</v>
      </c>
      <c r="M66" s="78">
        <v>1.8200000000000001E-2</v>
      </c>
      <c r="N66" s="78">
        <v>2.9600000000000001E-2</v>
      </c>
      <c r="O66" s="77">
        <v>711205.75</v>
      </c>
      <c r="P66" s="77">
        <v>107.72</v>
      </c>
      <c r="Q66" s="77">
        <v>0</v>
      </c>
      <c r="R66" s="77">
        <v>766.11083389999999</v>
      </c>
      <c r="S66" s="78">
        <v>1.9E-3</v>
      </c>
      <c r="T66" s="78">
        <f t="shared" si="0"/>
        <v>3.943898428694778E-3</v>
      </c>
      <c r="U66" s="78">
        <f>R66/'סכום נכסי הקרן'!$C$42</f>
        <v>5.5508580483145406E-4</v>
      </c>
    </row>
    <row r="67" spans="2:21">
      <c r="B67" t="s">
        <v>447</v>
      </c>
      <c r="C67" t="s">
        <v>448</v>
      </c>
      <c r="D67" t="s">
        <v>100</v>
      </c>
      <c r="E67" t="s">
        <v>123</v>
      </c>
      <c r="F67" t="s">
        <v>444</v>
      </c>
      <c r="G67" t="s">
        <v>335</v>
      </c>
      <c r="H67" t="s">
        <v>380</v>
      </c>
      <c r="I67" t="s">
        <v>208</v>
      </c>
      <c r="J67"/>
      <c r="K67" s="77">
        <v>2.0299999999999998</v>
      </c>
      <c r="L67" t="s">
        <v>102</v>
      </c>
      <c r="M67" s="78">
        <v>2E-3</v>
      </c>
      <c r="N67" s="78">
        <v>2.9399999999999999E-2</v>
      </c>
      <c r="O67" s="77">
        <v>567832.04</v>
      </c>
      <c r="P67" s="77">
        <v>104.5</v>
      </c>
      <c r="Q67" s="77">
        <v>0</v>
      </c>
      <c r="R67" s="77">
        <v>593.3844818</v>
      </c>
      <c r="S67" s="78">
        <v>1.6999999999999999E-3</v>
      </c>
      <c r="T67" s="78">
        <f t="shared" si="0"/>
        <v>3.054712218948148E-3</v>
      </c>
      <c r="U67" s="78">
        <f>R67/'סכום נכסי הקרן'!$C$42</f>
        <v>4.2993688129652795E-4</v>
      </c>
    </row>
    <row r="68" spans="2:21">
      <c r="B68" t="s">
        <v>449</v>
      </c>
      <c r="C68" t="s">
        <v>450</v>
      </c>
      <c r="D68" t="s">
        <v>100</v>
      </c>
      <c r="E68" t="s">
        <v>123</v>
      </c>
      <c r="F68" t="s">
        <v>451</v>
      </c>
      <c r="G68" t="s">
        <v>452</v>
      </c>
      <c r="H68" t="s">
        <v>388</v>
      </c>
      <c r="I68" t="s">
        <v>149</v>
      </c>
      <c r="J68"/>
      <c r="K68" s="77">
        <v>5.29</v>
      </c>
      <c r="L68" t="s">
        <v>102</v>
      </c>
      <c r="M68" s="78">
        <v>4.4000000000000003E-3</v>
      </c>
      <c r="N68" s="78">
        <v>2.75E-2</v>
      </c>
      <c r="O68" s="77">
        <v>392065.33</v>
      </c>
      <c r="P68" s="77">
        <v>98.69</v>
      </c>
      <c r="Q68" s="77">
        <v>0</v>
      </c>
      <c r="R68" s="77">
        <v>386.92927417700002</v>
      </c>
      <c r="S68" s="78">
        <v>5.0000000000000001E-4</v>
      </c>
      <c r="T68" s="78">
        <f t="shared" si="0"/>
        <v>1.9918916283617918E-3</v>
      </c>
      <c r="U68" s="78">
        <f>R68/'סכום נכסי הקרן'!$C$42</f>
        <v>2.803497066815079E-4</v>
      </c>
    </row>
    <row r="69" spans="2:21">
      <c r="B69" t="s">
        <v>453</v>
      </c>
      <c r="C69" t="s">
        <v>454</v>
      </c>
      <c r="D69" t="s">
        <v>100</v>
      </c>
      <c r="E69" t="s">
        <v>123</v>
      </c>
      <c r="F69" t="s">
        <v>455</v>
      </c>
      <c r="G69" t="s">
        <v>335</v>
      </c>
      <c r="H69" t="s">
        <v>388</v>
      </c>
      <c r="I69" t="s">
        <v>149</v>
      </c>
      <c r="J69"/>
      <c r="K69" s="77">
        <v>3.07</v>
      </c>
      <c r="L69" t="s">
        <v>102</v>
      </c>
      <c r="M69" s="78">
        <v>1.5800000000000002E-2</v>
      </c>
      <c r="N69" s="78">
        <v>2.92E-2</v>
      </c>
      <c r="O69" s="77">
        <v>710160.58</v>
      </c>
      <c r="P69" s="77">
        <v>108.57</v>
      </c>
      <c r="Q69" s="77">
        <v>0</v>
      </c>
      <c r="R69" s="77">
        <v>771.02134170600004</v>
      </c>
      <c r="S69" s="78">
        <v>1.5E-3</v>
      </c>
      <c r="T69" s="78">
        <f t="shared" si="0"/>
        <v>3.9691774655693625E-3</v>
      </c>
      <c r="U69" s="78">
        <f>R69/'סכום נכסי הקרן'!$C$42</f>
        <v>5.5864371454505111E-4</v>
      </c>
    </row>
    <row r="70" spans="2:21">
      <c r="B70" t="s">
        <v>456</v>
      </c>
      <c r="C70" t="s">
        <v>457</v>
      </c>
      <c r="D70" t="s">
        <v>100</v>
      </c>
      <c r="E70" t="s">
        <v>123</v>
      </c>
      <c r="F70" t="s">
        <v>455</v>
      </c>
      <c r="G70" t="s">
        <v>335</v>
      </c>
      <c r="H70" t="s">
        <v>388</v>
      </c>
      <c r="I70" t="s">
        <v>149</v>
      </c>
      <c r="J70"/>
      <c r="K70" s="77">
        <v>5.5</v>
      </c>
      <c r="L70" t="s">
        <v>102</v>
      </c>
      <c r="M70" s="78">
        <v>8.3999999999999995E-3</v>
      </c>
      <c r="N70" s="78">
        <v>3.0300000000000001E-2</v>
      </c>
      <c r="O70" s="77">
        <v>571538.71</v>
      </c>
      <c r="P70" s="77">
        <v>98.55</v>
      </c>
      <c r="Q70" s="77">
        <v>0</v>
      </c>
      <c r="R70" s="77">
        <v>563.25139870500004</v>
      </c>
      <c r="S70" s="78">
        <v>1.2999999999999999E-3</v>
      </c>
      <c r="T70" s="78">
        <f t="shared" si="0"/>
        <v>2.8995886861492215E-3</v>
      </c>
      <c r="U70" s="78">
        <f>R70/'סכום נכסי הקרן'!$C$42</f>
        <v>4.0810394806845609E-4</v>
      </c>
    </row>
    <row r="71" spans="2:21">
      <c r="B71" t="s">
        <v>458</v>
      </c>
      <c r="C71" t="s">
        <v>459</v>
      </c>
      <c r="D71" t="s">
        <v>100</v>
      </c>
      <c r="E71" t="s">
        <v>123</v>
      </c>
      <c r="F71" t="s">
        <v>319</v>
      </c>
      <c r="G71" t="s">
        <v>320</v>
      </c>
      <c r="H71" t="s">
        <v>380</v>
      </c>
      <c r="I71" t="s">
        <v>208</v>
      </c>
      <c r="J71"/>
      <c r="K71" s="77">
        <v>1.4</v>
      </c>
      <c r="L71" t="s">
        <v>102</v>
      </c>
      <c r="M71" s="78">
        <v>2.4199999999999999E-2</v>
      </c>
      <c r="N71" s="78">
        <v>3.56E-2</v>
      </c>
      <c r="O71" s="77">
        <v>35.14</v>
      </c>
      <c r="P71" s="77">
        <v>5556939</v>
      </c>
      <c r="Q71" s="77">
        <v>0</v>
      </c>
      <c r="R71" s="77">
        <v>1952.7083646000001</v>
      </c>
      <c r="S71" s="78">
        <v>1.1999999999999999E-3</v>
      </c>
      <c r="T71" s="78">
        <f t="shared" si="0"/>
        <v>1.0052440339004962E-2</v>
      </c>
      <c r="U71" s="78">
        <f>R71/'סכום נכסי הקרן'!$C$42</f>
        <v>1.4148353556720321E-3</v>
      </c>
    </row>
    <row r="72" spans="2:21">
      <c r="B72" t="s">
        <v>460</v>
      </c>
      <c r="C72" t="s">
        <v>461</v>
      </c>
      <c r="D72" t="s">
        <v>100</v>
      </c>
      <c r="E72" t="s">
        <v>123</v>
      </c>
      <c r="F72" t="s">
        <v>319</v>
      </c>
      <c r="G72" t="s">
        <v>320</v>
      </c>
      <c r="H72" t="s">
        <v>380</v>
      </c>
      <c r="I72" t="s">
        <v>208</v>
      </c>
      <c r="J72"/>
      <c r="K72" s="77">
        <v>1.01</v>
      </c>
      <c r="L72" t="s">
        <v>102</v>
      </c>
      <c r="M72" s="78">
        <v>1.95E-2</v>
      </c>
      <c r="N72" s="78">
        <v>3.56E-2</v>
      </c>
      <c r="O72" s="77">
        <v>8.64</v>
      </c>
      <c r="P72" s="77">
        <v>5397000</v>
      </c>
      <c r="Q72" s="77">
        <v>17.137360000000001</v>
      </c>
      <c r="R72" s="77">
        <v>483.43815999999998</v>
      </c>
      <c r="S72" s="78">
        <v>2.9999999999999997E-4</v>
      </c>
      <c r="T72" s="78">
        <f t="shared" si="0"/>
        <v>2.4887143155111237E-3</v>
      </c>
      <c r="U72" s="78">
        <f>R72/'סכום נכסי הקרן'!$C$42</f>
        <v>3.5027524511533638E-4</v>
      </c>
    </row>
    <row r="73" spans="2:21">
      <c r="B73" t="s">
        <v>462</v>
      </c>
      <c r="C73" t="s">
        <v>463</v>
      </c>
      <c r="D73" t="s">
        <v>100</v>
      </c>
      <c r="E73" t="s">
        <v>123</v>
      </c>
      <c r="F73" t="s">
        <v>319</v>
      </c>
      <c r="G73" t="s">
        <v>320</v>
      </c>
      <c r="H73" t="s">
        <v>388</v>
      </c>
      <c r="I73" t="s">
        <v>149</v>
      </c>
      <c r="J73"/>
      <c r="K73" s="77">
        <v>4.34</v>
      </c>
      <c r="L73" t="s">
        <v>102</v>
      </c>
      <c r="M73" s="78">
        <v>1.4999999999999999E-2</v>
      </c>
      <c r="N73" s="78">
        <v>3.7600000000000001E-2</v>
      </c>
      <c r="O73" s="77">
        <v>29.71</v>
      </c>
      <c r="P73" s="77">
        <v>4910638</v>
      </c>
      <c r="Q73" s="77">
        <v>0</v>
      </c>
      <c r="R73" s="77">
        <v>1458.9505498000001</v>
      </c>
      <c r="S73" s="78">
        <v>1.1000000000000001E-3</v>
      </c>
      <c r="T73" s="78">
        <f t="shared" si="0"/>
        <v>7.5106009813335475E-3</v>
      </c>
      <c r="U73" s="78">
        <f>R73/'סכום נכסי הקרן'!$C$42</f>
        <v>1.0570830019755782E-3</v>
      </c>
    </row>
    <row r="74" spans="2:21">
      <c r="B74" t="s">
        <v>464</v>
      </c>
      <c r="C74" t="s">
        <v>465</v>
      </c>
      <c r="D74" t="s">
        <v>100</v>
      </c>
      <c r="E74" t="s">
        <v>123</v>
      </c>
      <c r="F74" t="s">
        <v>319</v>
      </c>
      <c r="G74" t="s">
        <v>320</v>
      </c>
      <c r="H74" t="s">
        <v>380</v>
      </c>
      <c r="I74" t="s">
        <v>208</v>
      </c>
      <c r="J74"/>
      <c r="K74" s="77">
        <v>4.5199999999999996</v>
      </c>
      <c r="L74" t="s">
        <v>102</v>
      </c>
      <c r="M74" s="78">
        <v>2.7799999999999998E-2</v>
      </c>
      <c r="N74" s="78">
        <v>3.3399999999999999E-2</v>
      </c>
      <c r="O74" s="77">
        <v>9.15</v>
      </c>
      <c r="P74" s="77">
        <v>5460000</v>
      </c>
      <c r="Q74" s="77">
        <v>0</v>
      </c>
      <c r="R74" s="77">
        <v>499.59</v>
      </c>
      <c r="S74" s="78">
        <v>0</v>
      </c>
      <c r="T74" s="78">
        <f t="shared" si="0"/>
        <v>2.5718631414743971E-3</v>
      </c>
      <c r="U74" s="78">
        <f>R74/'סכום נכסי הקרן'!$C$42</f>
        <v>3.6197806500664102E-4</v>
      </c>
    </row>
    <row r="75" spans="2:21">
      <c r="B75" t="s">
        <v>466</v>
      </c>
      <c r="C75" t="s">
        <v>467</v>
      </c>
      <c r="D75" t="s">
        <v>100</v>
      </c>
      <c r="E75" t="s">
        <v>123</v>
      </c>
      <c r="F75" t="s">
        <v>338</v>
      </c>
      <c r="G75" t="s">
        <v>320</v>
      </c>
      <c r="H75" t="s">
        <v>388</v>
      </c>
      <c r="I75" t="s">
        <v>149</v>
      </c>
      <c r="J75"/>
      <c r="K75" s="77">
        <v>2.56</v>
      </c>
      <c r="L75" t="s">
        <v>102</v>
      </c>
      <c r="M75" s="78">
        <v>2.5899999999999999E-2</v>
      </c>
      <c r="N75" s="78">
        <v>3.6600000000000001E-2</v>
      </c>
      <c r="O75" s="77">
        <v>45.52</v>
      </c>
      <c r="P75" s="77">
        <v>5459551</v>
      </c>
      <c r="Q75" s="77">
        <v>0</v>
      </c>
      <c r="R75" s="77">
        <v>2485.1876152</v>
      </c>
      <c r="S75" s="78">
        <v>2.2000000000000001E-3</v>
      </c>
      <c r="T75" s="78">
        <f t="shared" si="0"/>
        <v>1.2793615619170794E-2</v>
      </c>
      <c r="U75" s="78">
        <f>R75/'סכום נכסי הקרן'!$C$42</f>
        <v>1.8006433357924793E-3</v>
      </c>
    </row>
    <row r="76" spans="2:21">
      <c r="B76" t="s">
        <v>468</v>
      </c>
      <c r="C76" t="s">
        <v>469</v>
      </c>
      <c r="D76" t="s">
        <v>100</v>
      </c>
      <c r="E76" t="s">
        <v>123</v>
      </c>
      <c r="F76" t="s">
        <v>338</v>
      </c>
      <c r="G76" t="s">
        <v>320</v>
      </c>
      <c r="H76" t="s">
        <v>388</v>
      </c>
      <c r="I76" t="s">
        <v>149</v>
      </c>
      <c r="J76"/>
      <c r="K76" s="77">
        <v>2.8</v>
      </c>
      <c r="L76" t="s">
        <v>102</v>
      </c>
      <c r="M76" s="78">
        <v>2.9700000000000001E-2</v>
      </c>
      <c r="N76" s="78">
        <v>2.9100000000000001E-2</v>
      </c>
      <c r="O76" s="77">
        <v>17.989999999999998</v>
      </c>
      <c r="P76" s="77">
        <v>5593655</v>
      </c>
      <c r="Q76" s="77">
        <v>0</v>
      </c>
      <c r="R76" s="77">
        <v>1006.2985345</v>
      </c>
      <c r="S76" s="78">
        <v>1.2999999999999999E-3</v>
      </c>
      <c r="T76" s="78">
        <f t="shared" ref="T76:T139" si="1">R76/$R$11</f>
        <v>5.1803721255434497E-3</v>
      </c>
      <c r="U76" s="78">
        <f>R76/'סכום נכסי הקרן'!$C$42</f>
        <v>7.2911386604481386E-4</v>
      </c>
    </row>
    <row r="77" spans="2:21">
      <c r="B77" t="s">
        <v>470</v>
      </c>
      <c r="C77" t="s">
        <v>471</v>
      </c>
      <c r="D77" t="s">
        <v>100</v>
      </c>
      <c r="E77" t="s">
        <v>123</v>
      </c>
      <c r="F77" t="s">
        <v>338</v>
      </c>
      <c r="G77" t="s">
        <v>320</v>
      </c>
      <c r="H77" t="s">
        <v>388</v>
      </c>
      <c r="I77" t="s">
        <v>149</v>
      </c>
      <c r="J77"/>
      <c r="K77" s="77">
        <v>4.37</v>
      </c>
      <c r="L77" t="s">
        <v>102</v>
      </c>
      <c r="M77" s="78">
        <v>8.3999999999999995E-3</v>
      </c>
      <c r="N77" s="78">
        <v>3.4500000000000003E-2</v>
      </c>
      <c r="O77" s="77">
        <v>11.64</v>
      </c>
      <c r="P77" s="77">
        <v>4859428</v>
      </c>
      <c r="Q77" s="77">
        <v>0</v>
      </c>
      <c r="R77" s="77">
        <v>565.63741919999995</v>
      </c>
      <c r="S77" s="78">
        <v>1.5E-3</v>
      </c>
      <c r="T77" s="78">
        <f t="shared" si="1"/>
        <v>2.9118717946299611E-3</v>
      </c>
      <c r="U77" s="78">
        <f>R77/'סכום נכסי הקרן'!$C$42</f>
        <v>4.0983273984140245E-4</v>
      </c>
    </row>
    <row r="78" spans="2:21">
      <c r="B78" t="s">
        <v>472</v>
      </c>
      <c r="C78" t="s">
        <v>473</v>
      </c>
      <c r="D78" t="s">
        <v>100</v>
      </c>
      <c r="E78" t="s">
        <v>123</v>
      </c>
      <c r="F78" t="s">
        <v>338</v>
      </c>
      <c r="G78" t="s">
        <v>320</v>
      </c>
      <c r="H78" t="s">
        <v>388</v>
      </c>
      <c r="I78" t="s">
        <v>149</v>
      </c>
      <c r="J78"/>
      <c r="K78" s="77">
        <v>4.74</v>
      </c>
      <c r="L78" t="s">
        <v>102</v>
      </c>
      <c r="M78" s="78">
        <v>3.09E-2</v>
      </c>
      <c r="N78" s="78">
        <v>3.5200000000000002E-2</v>
      </c>
      <c r="O78" s="77">
        <v>27.7</v>
      </c>
      <c r="P78" s="77">
        <v>5195474</v>
      </c>
      <c r="Q78" s="77">
        <v>0</v>
      </c>
      <c r="R78" s="77">
        <v>1439.1462979999999</v>
      </c>
      <c r="S78" s="78">
        <v>1.5E-3</v>
      </c>
      <c r="T78" s="78">
        <f t="shared" si="1"/>
        <v>7.4086497308103218E-3</v>
      </c>
      <c r="U78" s="78">
        <f>R78/'סכום נכסי הקרן'!$C$42</f>
        <v>1.042733826160473E-3</v>
      </c>
    </row>
    <row r="79" spans="2:21">
      <c r="B79" t="s">
        <v>474</v>
      </c>
      <c r="C79" t="s">
        <v>475</v>
      </c>
      <c r="D79" t="s">
        <v>100</v>
      </c>
      <c r="E79" t="s">
        <v>123</v>
      </c>
      <c r="F79" t="s">
        <v>338</v>
      </c>
      <c r="G79" t="s">
        <v>320</v>
      </c>
      <c r="H79" t="s">
        <v>388</v>
      </c>
      <c r="I79" t="s">
        <v>149</v>
      </c>
      <c r="J79"/>
      <c r="K79" s="77">
        <v>0.25</v>
      </c>
      <c r="L79" t="s">
        <v>102</v>
      </c>
      <c r="M79" s="78">
        <v>1.5900000000000001E-2</v>
      </c>
      <c r="N79" s="78">
        <v>6.3100000000000003E-2</v>
      </c>
      <c r="O79" s="77">
        <v>28.1</v>
      </c>
      <c r="P79" s="77">
        <v>5566402</v>
      </c>
      <c r="Q79" s="77">
        <v>0</v>
      </c>
      <c r="R79" s="77">
        <v>1564.158962</v>
      </c>
      <c r="S79" s="78">
        <v>0</v>
      </c>
      <c r="T79" s="78">
        <f t="shared" si="1"/>
        <v>8.052208374416326E-3</v>
      </c>
      <c r="U79" s="78">
        <f>R79/'סכום נכסי הקרן'!$C$42</f>
        <v>1.1333117845184174E-3</v>
      </c>
    </row>
    <row r="80" spans="2:21">
      <c r="B80" t="s">
        <v>476</v>
      </c>
      <c r="C80" t="s">
        <v>477</v>
      </c>
      <c r="D80" t="s">
        <v>100</v>
      </c>
      <c r="E80" t="s">
        <v>123</v>
      </c>
      <c r="F80" t="s">
        <v>338</v>
      </c>
      <c r="G80" t="s">
        <v>320</v>
      </c>
      <c r="H80" t="s">
        <v>388</v>
      </c>
      <c r="I80" t="s">
        <v>149</v>
      </c>
      <c r="J80"/>
      <c r="K80" s="77">
        <v>1.49</v>
      </c>
      <c r="L80" t="s">
        <v>102</v>
      </c>
      <c r="M80" s="78">
        <v>2.0199999999999999E-2</v>
      </c>
      <c r="N80" s="78">
        <v>3.3799999999999997E-2</v>
      </c>
      <c r="O80" s="77">
        <v>20.6</v>
      </c>
      <c r="P80" s="77">
        <v>5510000</v>
      </c>
      <c r="Q80" s="77">
        <v>0</v>
      </c>
      <c r="R80" s="77">
        <v>1135.06</v>
      </c>
      <c r="S80" s="78">
        <v>1E-3</v>
      </c>
      <c r="T80" s="78">
        <f t="shared" si="1"/>
        <v>5.8432294028341819E-3</v>
      </c>
      <c r="U80" s="78">
        <f>R80/'סכום נכסי הקרן'!$C$42</f>
        <v>8.224080195088732E-4</v>
      </c>
    </row>
    <row r="81" spans="2:21">
      <c r="B81" t="s">
        <v>478</v>
      </c>
      <c r="C81" t="s">
        <v>479</v>
      </c>
      <c r="D81" t="s">
        <v>100</v>
      </c>
      <c r="E81" t="s">
        <v>123</v>
      </c>
      <c r="F81" t="s">
        <v>480</v>
      </c>
      <c r="G81" t="s">
        <v>127</v>
      </c>
      <c r="H81" t="s">
        <v>380</v>
      </c>
      <c r="I81" t="s">
        <v>208</v>
      </c>
      <c r="J81"/>
      <c r="K81" s="77">
        <v>1.45</v>
      </c>
      <c r="L81" t="s">
        <v>102</v>
      </c>
      <c r="M81" s="78">
        <v>1.7999999999999999E-2</v>
      </c>
      <c r="N81" s="78">
        <v>3.2300000000000002E-2</v>
      </c>
      <c r="O81" s="77">
        <v>402337.94</v>
      </c>
      <c r="P81" s="77">
        <v>109.59</v>
      </c>
      <c r="Q81" s="77">
        <v>0</v>
      </c>
      <c r="R81" s="77">
        <v>440.92214844599999</v>
      </c>
      <c r="S81" s="78">
        <v>4.0000000000000002E-4</v>
      </c>
      <c r="T81" s="78">
        <f t="shared" si="1"/>
        <v>2.2698441158709544E-3</v>
      </c>
      <c r="U81" s="78">
        <f>R81/'סכום נכסי הקרן'!$C$42</f>
        <v>3.1947025783753477E-4</v>
      </c>
    </row>
    <row r="82" spans="2:21">
      <c r="B82" t="s">
        <v>481</v>
      </c>
      <c r="C82" t="s">
        <v>482</v>
      </c>
      <c r="D82" t="s">
        <v>100</v>
      </c>
      <c r="E82" t="s">
        <v>123</v>
      </c>
      <c r="F82" t="s">
        <v>480</v>
      </c>
      <c r="G82" t="s">
        <v>127</v>
      </c>
      <c r="H82" t="s">
        <v>380</v>
      </c>
      <c r="I82" t="s">
        <v>208</v>
      </c>
      <c r="J82"/>
      <c r="K82" s="77">
        <v>3.95</v>
      </c>
      <c r="L82" t="s">
        <v>102</v>
      </c>
      <c r="M82" s="78">
        <v>2.1999999999999999E-2</v>
      </c>
      <c r="N82" s="78">
        <v>3.0599999999999999E-2</v>
      </c>
      <c r="O82" s="77">
        <v>312566.18</v>
      </c>
      <c r="P82" s="77">
        <v>99.64</v>
      </c>
      <c r="Q82" s="77">
        <v>0</v>
      </c>
      <c r="R82" s="77">
        <v>311.44094175200001</v>
      </c>
      <c r="S82" s="78">
        <v>1.1000000000000001E-3</v>
      </c>
      <c r="T82" s="78">
        <f t="shared" si="1"/>
        <v>1.6032816486279619E-3</v>
      </c>
      <c r="U82" s="78">
        <f>R82/'סכום נכסי הקרן'!$C$42</f>
        <v>2.2565461570334667E-4</v>
      </c>
    </row>
    <row r="83" spans="2:21">
      <c r="B83" t="s">
        <v>483</v>
      </c>
      <c r="C83" t="s">
        <v>484</v>
      </c>
      <c r="D83" t="s">
        <v>100</v>
      </c>
      <c r="E83" t="s">
        <v>123</v>
      </c>
      <c r="F83" t="s">
        <v>485</v>
      </c>
      <c r="G83" t="s">
        <v>335</v>
      </c>
      <c r="H83" t="s">
        <v>486</v>
      </c>
      <c r="I83" t="s">
        <v>208</v>
      </c>
      <c r="J83"/>
      <c r="K83" s="77">
        <v>2.25</v>
      </c>
      <c r="L83" t="s">
        <v>102</v>
      </c>
      <c r="M83" s="78">
        <v>1.4E-2</v>
      </c>
      <c r="N83" s="78">
        <v>3.2300000000000002E-2</v>
      </c>
      <c r="O83" s="77">
        <v>466307.45</v>
      </c>
      <c r="P83" s="77">
        <v>107.61</v>
      </c>
      <c r="Q83" s="77">
        <v>3.7014800000000001</v>
      </c>
      <c r="R83" s="77">
        <v>505.49492694499997</v>
      </c>
      <c r="S83" s="78">
        <v>5.0000000000000001E-4</v>
      </c>
      <c r="T83" s="78">
        <f t="shared" si="1"/>
        <v>2.6022613959689718E-3</v>
      </c>
      <c r="U83" s="78">
        <f>R83/'סכום נכסי הקרן'!$C$42</f>
        <v>3.6625648136717E-4</v>
      </c>
    </row>
    <row r="84" spans="2:21">
      <c r="B84" t="s">
        <v>487</v>
      </c>
      <c r="C84" t="s">
        <v>488</v>
      </c>
      <c r="D84" t="s">
        <v>100</v>
      </c>
      <c r="E84" t="s">
        <v>123</v>
      </c>
      <c r="F84" t="s">
        <v>418</v>
      </c>
      <c r="G84" t="s">
        <v>335</v>
      </c>
      <c r="H84" t="s">
        <v>486</v>
      </c>
      <c r="I84" t="s">
        <v>208</v>
      </c>
      <c r="J84"/>
      <c r="K84" s="77">
        <v>2.1800000000000002</v>
      </c>
      <c r="L84" t="s">
        <v>102</v>
      </c>
      <c r="M84" s="78">
        <v>2.1499999999999998E-2</v>
      </c>
      <c r="N84" s="78">
        <v>3.5099999999999999E-2</v>
      </c>
      <c r="O84" s="77">
        <v>1382062.96</v>
      </c>
      <c r="P84" s="77">
        <v>110.54</v>
      </c>
      <c r="Q84" s="77">
        <v>0</v>
      </c>
      <c r="R84" s="77">
        <v>1527.732395984</v>
      </c>
      <c r="S84" s="78">
        <v>6.9999999999999999E-4</v>
      </c>
      <c r="T84" s="78">
        <f t="shared" si="1"/>
        <v>7.8646863213187174E-3</v>
      </c>
      <c r="U84" s="78">
        <f>R84/'סכום נכסי הקרן'!$C$42</f>
        <v>1.1069189065959042E-3</v>
      </c>
    </row>
    <row r="85" spans="2:21">
      <c r="B85" t="s">
        <v>489</v>
      </c>
      <c r="C85" t="s">
        <v>490</v>
      </c>
      <c r="D85" t="s">
        <v>100</v>
      </c>
      <c r="E85" t="s">
        <v>123</v>
      </c>
      <c r="F85" t="s">
        <v>418</v>
      </c>
      <c r="G85" t="s">
        <v>335</v>
      </c>
      <c r="H85" t="s">
        <v>486</v>
      </c>
      <c r="I85" t="s">
        <v>208</v>
      </c>
      <c r="J85"/>
      <c r="K85" s="77">
        <v>7.2</v>
      </c>
      <c r="L85" t="s">
        <v>102</v>
      </c>
      <c r="M85" s="78">
        <v>1.15E-2</v>
      </c>
      <c r="N85" s="78">
        <v>3.7600000000000001E-2</v>
      </c>
      <c r="O85" s="77">
        <v>886102.02</v>
      </c>
      <c r="P85" s="77">
        <v>92.59</v>
      </c>
      <c r="Q85" s="77">
        <v>0</v>
      </c>
      <c r="R85" s="77">
        <v>820.44186031799995</v>
      </c>
      <c r="S85" s="78">
        <v>1.9E-3</v>
      </c>
      <c r="T85" s="78">
        <f t="shared" si="1"/>
        <v>4.2235917057478131E-3</v>
      </c>
      <c r="U85" s="78">
        <f>R85/'סכום נכסי הקרן'!$C$42</f>
        <v>5.9445136421537354E-4</v>
      </c>
    </row>
    <row r="86" spans="2:21">
      <c r="B86" t="s">
        <v>491</v>
      </c>
      <c r="C86" t="s">
        <v>492</v>
      </c>
      <c r="D86" t="s">
        <v>100</v>
      </c>
      <c r="E86" t="s">
        <v>123</v>
      </c>
      <c r="F86" t="s">
        <v>493</v>
      </c>
      <c r="G86" t="s">
        <v>494</v>
      </c>
      <c r="H86" t="s">
        <v>486</v>
      </c>
      <c r="I86" t="s">
        <v>208</v>
      </c>
      <c r="J86"/>
      <c r="K86" s="77">
        <v>5.63</v>
      </c>
      <c r="L86" t="s">
        <v>102</v>
      </c>
      <c r="M86" s="78">
        <v>5.1499999999999997E-2</v>
      </c>
      <c r="N86" s="78">
        <v>3.3000000000000002E-2</v>
      </c>
      <c r="O86" s="77">
        <v>2041172.28</v>
      </c>
      <c r="P86" s="77">
        <v>151.19999999999999</v>
      </c>
      <c r="Q86" s="77">
        <v>0</v>
      </c>
      <c r="R86" s="77">
        <v>3086.25248736</v>
      </c>
      <c r="S86" s="78">
        <v>6.9999999999999999E-4</v>
      </c>
      <c r="T86" s="78">
        <f t="shared" si="1"/>
        <v>1.5887866085239621E-2</v>
      </c>
      <c r="U86" s="78">
        <f>R86/'סכום נכסי הקרן'!$C$42</f>
        <v>2.2361450459306743E-3</v>
      </c>
    </row>
    <row r="87" spans="2:21">
      <c r="B87" t="s">
        <v>495</v>
      </c>
      <c r="C87" t="s">
        <v>496</v>
      </c>
      <c r="D87" t="s">
        <v>100</v>
      </c>
      <c r="E87" t="s">
        <v>123</v>
      </c>
      <c r="F87" t="s">
        <v>497</v>
      </c>
      <c r="G87" t="s">
        <v>132</v>
      </c>
      <c r="H87" t="s">
        <v>498</v>
      </c>
      <c r="I87" t="s">
        <v>149</v>
      </c>
      <c r="J87"/>
      <c r="K87" s="77">
        <v>1.1499999999999999</v>
      </c>
      <c r="L87" t="s">
        <v>102</v>
      </c>
      <c r="M87" s="78">
        <v>2.1999999999999999E-2</v>
      </c>
      <c r="N87" s="78">
        <v>2.8000000000000001E-2</v>
      </c>
      <c r="O87" s="77">
        <v>38408.910000000003</v>
      </c>
      <c r="P87" s="77">
        <v>111.64</v>
      </c>
      <c r="Q87" s="77">
        <v>0</v>
      </c>
      <c r="R87" s="77">
        <v>42.879707123999999</v>
      </c>
      <c r="S87" s="78">
        <v>0</v>
      </c>
      <c r="T87" s="78">
        <f t="shared" si="1"/>
        <v>2.207424853768745E-4</v>
      </c>
      <c r="U87" s="78">
        <f>R87/'סכום נכסי הקרן'!$C$42</f>
        <v>3.1068502998052404E-5</v>
      </c>
    </row>
    <row r="88" spans="2:21">
      <c r="B88" t="s">
        <v>499</v>
      </c>
      <c r="C88" t="s">
        <v>500</v>
      </c>
      <c r="D88" t="s">
        <v>100</v>
      </c>
      <c r="E88" t="s">
        <v>123</v>
      </c>
      <c r="F88" t="s">
        <v>497</v>
      </c>
      <c r="G88" t="s">
        <v>132</v>
      </c>
      <c r="H88" t="s">
        <v>498</v>
      </c>
      <c r="I88" t="s">
        <v>149</v>
      </c>
      <c r="J88"/>
      <c r="K88" s="77">
        <v>4.46</v>
      </c>
      <c r="L88" t="s">
        <v>102</v>
      </c>
      <c r="M88" s="78">
        <v>1.7000000000000001E-2</v>
      </c>
      <c r="N88" s="78">
        <v>2.5999999999999999E-2</v>
      </c>
      <c r="O88" s="77">
        <v>307574.21999999997</v>
      </c>
      <c r="P88" s="77">
        <v>106.1</v>
      </c>
      <c r="Q88" s="77">
        <v>0</v>
      </c>
      <c r="R88" s="77">
        <v>326.33624742000001</v>
      </c>
      <c r="S88" s="78">
        <v>2.0000000000000001E-4</v>
      </c>
      <c r="T88" s="78">
        <f t="shared" si="1"/>
        <v>1.6799619016925225E-3</v>
      </c>
      <c r="U88" s="78">
        <f>R88/'סכום נכסי הקרן'!$C$42</f>
        <v>2.3644701331615935E-4</v>
      </c>
    </row>
    <row r="89" spans="2:21">
      <c r="B89" t="s">
        <v>501</v>
      </c>
      <c r="C89" t="s">
        <v>502</v>
      </c>
      <c r="D89" t="s">
        <v>100</v>
      </c>
      <c r="E89" t="s">
        <v>123</v>
      </c>
      <c r="F89" t="s">
        <v>497</v>
      </c>
      <c r="G89" t="s">
        <v>132</v>
      </c>
      <c r="H89" t="s">
        <v>498</v>
      </c>
      <c r="I89" t="s">
        <v>149</v>
      </c>
      <c r="J89"/>
      <c r="K89" s="77">
        <v>9.32</v>
      </c>
      <c r="L89" t="s">
        <v>102</v>
      </c>
      <c r="M89" s="78">
        <v>5.7999999999999996E-3</v>
      </c>
      <c r="N89" s="78">
        <v>2.93E-2</v>
      </c>
      <c r="O89" s="77">
        <v>160499.85</v>
      </c>
      <c r="P89" s="77">
        <v>87.7</v>
      </c>
      <c r="Q89" s="77">
        <v>0</v>
      </c>
      <c r="R89" s="77">
        <v>140.75836845000001</v>
      </c>
      <c r="S89" s="78">
        <v>2.9999999999999997E-4</v>
      </c>
      <c r="T89" s="78">
        <f t="shared" si="1"/>
        <v>7.2461670503938763E-4</v>
      </c>
      <c r="U89" s="78">
        <f>R89/'סכום נכסי הקרן'!$C$42</f>
        <v>1.0198651263040259E-4</v>
      </c>
    </row>
    <row r="90" spans="2:21">
      <c r="B90" t="s">
        <v>503</v>
      </c>
      <c r="C90" t="s">
        <v>504</v>
      </c>
      <c r="D90" t="s">
        <v>100</v>
      </c>
      <c r="E90" t="s">
        <v>123</v>
      </c>
      <c r="F90" t="s">
        <v>444</v>
      </c>
      <c r="G90" t="s">
        <v>335</v>
      </c>
      <c r="H90" t="s">
        <v>498</v>
      </c>
      <c r="I90" t="s">
        <v>149</v>
      </c>
      <c r="J90"/>
      <c r="K90" s="77">
        <v>1.95</v>
      </c>
      <c r="L90" t="s">
        <v>102</v>
      </c>
      <c r="M90" s="78">
        <v>1.95E-2</v>
      </c>
      <c r="N90" s="78">
        <v>3.15E-2</v>
      </c>
      <c r="O90" s="77">
        <v>425478.42</v>
      </c>
      <c r="P90" s="77">
        <v>110.25</v>
      </c>
      <c r="Q90" s="77">
        <v>0</v>
      </c>
      <c r="R90" s="77">
        <v>469.08995805000001</v>
      </c>
      <c r="S90" s="78">
        <v>6.9999999999999999E-4</v>
      </c>
      <c r="T90" s="78">
        <f t="shared" si="1"/>
        <v>2.4148505237185816E-3</v>
      </c>
      <c r="U90" s="78">
        <f>R90/'סכום נכסי הקרן'!$C$42</f>
        <v>3.3987925164431917E-4</v>
      </c>
    </row>
    <row r="91" spans="2:21">
      <c r="B91" t="s">
        <v>505</v>
      </c>
      <c r="C91" t="s">
        <v>506</v>
      </c>
      <c r="D91" t="s">
        <v>100</v>
      </c>
      <c r="E91" t="s">
        <v>123</v>
      </c>
      <c r="F91" t="s">
        <v>444</v>
      </c>
      <c r="G91" t="s">
        <v>335</v>
      </c>
      <c r="H91" t="s">
        <v>498</v>
      </c>
      <c r="I91" t="s">
        <v>149</v>
      </c>
      <c r="J91"/>
      <c r="K91" s="77">
        <v>1.0900000000000001</v>
      </c>
      <c r="L91" t="s">
        <v>102</v>
      </c>
      <c r="M91" s="78">
        <v>2.5000000000000001E-2</v>
      </c>
      <c r="N91" s="78">
        <v>2.87E-2</v>
      </c>
      <c r="O91" s="77">
        <v>0.02</v>
      </c>
      <c r="P91" s="77">
        <v>112.16</v>
      </c>
      <c r="Q91" s="77">
        <v>0</v>
      </c>
      <c r="R91" s="77">
        <v>2.2432000000000001E-5</v>
      </c>
      <c r="S91" s="78">
        <v>0</v>
      </c>
      <c r="T91" s="78">
        <f t="shared" si="1"/>
        <v>1.1547876056276883E-10</v>
      </c>
      <c r="U91" s="78">
        <f>R91/'סכום נכסי הקרן'!$C$42</f>
        <v>1.6253111459855023E-11</v>
      </c>
    </row>
    <row r="92" spans="2:21">
      <c r="B92" t="s">
        <v>507</v>
      </c>
      <c r="C92" t="s">
        <v>508</v>
      </c>
      <c r="D92" t="s">
        <v>100</v>
      </c>
      <c r="E92" t="s">
        <v>123</v>
      </c>
      <c r="F92" t="s">
        <v>444</v>
      </c>
      <c r="G92" t="s">
        <v>335</v>
      </c>
      <c r="H92" t="s">
        <v>498</v>
      </c>
      <c r="I92" t="s">
        <v>149</v>
      </c>
      <c r="J92"/>
      <c r="K92" s="77">
        <v>5.15</v>
      </c>
      <c r="L92" t="s">
        <v>102</v>
      </c>
      <c r="M92" s="78">
        <v>1.17E-2</v>
      </c>
      <c r="N92" s="78">
        <v>3.9399999999999998E-2</v>
      </c>
      <c r="O92" s="77">
        <v>112964.61</v>
      </c>
      <c r="P92" s="77">
        <v>96.51</v>
      </c>
      <c r="Q92" s="77">
        <v>0</v>
      </c>
      <c r="R92" s="77">
        <v>109.022145111</v>
      </c>
      <c r="S92" s="78">
        <v>2.0000000000000001E-4</v>
      </c>
      <c r="T92" s="78">
        <f t="shared" si="1"/>
        <v>5.6124029026892864E-4</v>
      </c>
      <c r="U92" s="78">
        <f>R92/'סכום נכסי הקרן'!$C$42</f>
        <v>7.8992023719756213E-5</v>
      </c>
    </row>
    <row r="93" spans="2:21">
      <c r="B93" t="s">
        <v>509</v>
      </c>
      <c r="C93" t="s">
        <v>510</v>
      </c>
      <c r="D93" t="s">
        <v>100</v>
      </c>
      <c r="E93" t="s">
        <v>123</v>
      </c>
      <c r="F93" t="s">
        <v>444</v>
      </c>
      <c r="G93" t="s">
        <v>335</v>
      </c>
      <c r="H93" t="s">
        <v>498</v>
      </c>
      <c r="I93" t="s">
        <v>149</v>
      </c>
      <c r="J93"/>
      <c r="K93" s="77">
        <v>5.16</v>
      </c>
      <c r="L93" t="s">
        <v>102</v>
      </c>
      <c r="M93" s="78">
        <v>1.3299999999999999E-2</v>
      </c>
      <c r="N93" s="78">
        <v>3.9600000000000003E-2</v>
      </c>
      <c r="O93" s="77">
        <v>1762958.8</v>
      </c>
      <c r="P93" s="77">
        <v>97.5</v>
      </c>
      <c r="Q93" s="77">
        <v>13.036149999999999</v>
      </c>
      <c r="R93" s="77">
        <v>1731.9209800000001</v>
      </c>
      <c r="S93" s="78">
        <v>1.5E-3</v>
      </c>
      <c r="T93" s="78">
        <f t="shared" si="1"/>
        <v>8.9158384523473581E-3</v>
      </c>
      <c r="U93" s="78">
        <f>R93/'סכום נכסי הקרן'!$C$42</f>
        <v>1.2548637984843682E-3</v>
      </c>
    </row>
    <row r="94" spans="2:21">
      <c r="B94" t="s">
        <v>511</v>
      </c>
      <c r="C94" t="s">
        <v>512</v>
      </c>
      <c r="D94" t="s">
        <v>100</v>
      </c>
      <c r="E94" t="s">
        <v>123</v>
      </c>
      <c r="F94" t="s">
        <v>444</v>
      </c>
      <c r="G94" t="s">
        <v>335</v>
      </c>
      <c r="H94" t="s">
        <v>486</v>
      </c>
      <c r="I94" t="s">
        <v>208</v>
      </c>
      <c r="J94"/>
      <c r="K94" s="77">
        <v>5.76</v>
      </c>
      <c r="L94" t="s">
        <v>102</v>
      </c>
      <c r="M94" s="78">
        <v>1.8700000000000001E-2</v>
      </c>
      <c r="N94" s="78">
        <v>4.07E-2</v>
      </c>
      <c r="O94" s="77">
        <v>939323.15</v>
      </c>
      <c r="P94" s="77">
        <v>95.22</v>
      </c>
      <c r="Q94" s="77">
        <v>0</v>
      </c>
      <c r="R94" s="77">
        <v>894.42350342999998</v>
      </c>
      <c r="S94" s="78">
        <v>1.6999999999999999E-3</v>
      </c>
      <c r="T94" s="78">
        <f t="shared" si="1"/>
        <v>4.6044453278488683E-3</v>
      </c>
      <c r="U94" s="78">
        <f>R94/'סכום נכסי הקרן'!$C$42</f>
        <v>6.4805478305821204E-4</v>
      </c>
    </row>
    <row r="95" spans="2:21">
      <c r="B95" t="s">
        <v>513</v>
      </c>
      <c r="C95" t="s">
        <v>514</v>
      </c>
      <c r="D95" t="s">
        <v>100</v>
      </c>
      <c r="E95" t="s">
        <v>123</v>
      </c>
      <c r="F95" t="s">
        <v>444</v>
      </c>
      <c r="G95" t="s">
        <v>335</v>
      </c>
      <c r="H95" t="s">
        <v>498</v>
      </c>
      <c r="I95" t="s">
        <v>149</v>
      </c>
      <c r="J95"/>
      <c r="K95" s="77">
        <v>3.51</v>
      </c>
      <c r="L95" t="s">
        <v>102</v>
      </c>
      <c r="M95" s="78">
        <v>3.3500000000000002E-2</v>
      </c>
      <c r="N95" s="78">
        <v>3.3099999999999997E-2</v>
      </c>
      <c r="O95" s="77">
        <v>388837.08</v>
      </c>
      <c r="P95" s="77">
        <v>111.29</v>
      </c>
      <c r="Q95" s="77">
        <v>0</v>
      </c>
      <c r="R95" s="77">
        <v>432.73678633200001</v>
      </c>
      <c r="S95" s="78">
        <v>8.9999999999999998E-4</v>
      </c>
      <c r="T95" s="78">
        <f t="shared" si="1"/>
        <v>2.2277063006212144E-3</v>
      </c>
      <c r="U95" s="78">
        <f>R95/'סכום נכסי הקרן'!$C$42</f>
        <v>3.1353955157959449E-4</v>
      </c>
    </row>
    <row r="96" spans="2:21">
      <c r="B96" t="s">
        <v>515</v>
      </c>
      <c r="C96" t="s">
        <v>516</v>
      </c>
      <c r="D96" t="s">
        <v>100</v>
      </c>
      <c r="E96" t="s">
        <v>123</v>
      </c>
      <c r="F96" t="s">
        <v>517</v>
      </c>
      <c r="G96" t="s">
        <v>320</v>
      </c>
      <c r="H96" t="s">
        <v>498</v>
      </c>
      <c r="I96" t="s">
        <v>149</v>
      </c>
      <c r="J96"/>
      <c r="K96" s="77">
        <v>4.4000000000000004</v>
      </c>
      <c r="L96" t="s">
        <v>102</v>
      </c>
      <c r="M96" s="78">
        <v>1.09E-2</v>
      </c>
      <c r="N96" s="78">
        <v>3.6999999999999998E-2</v>
      </c>
      <c r="O96" s="77">
        <v>36.450000000000003</v>
      </c>
      <c r="P96" s="77">
        <v>4827766</v>
      </c>
      <c r="Q96" s="77">
        <v>0</v>
      </c>
      <c r="R96" s="77">
        <v>1759.7207069999999</v>
      </c>
      <c r="S96" s="78">
        <v>2E-3</v>
      </c>
      <c r="T96" s="78">
        <f t="shared" si="1"/>
        <v>9.0589499902371286E-3</v>
      </c>
      <c r="U96" s="78">
        <f>R96/'סכום נכסי הקרן'!$C$42</f>
        <v>1.2750060979442709E-3</v>
      </c>
    </row>
    <row r="97" spans="2:21">
      <c r="B97" t="s">
        <v>518</v>
      </c>
      <c r="C97" t="s">
        <v>519</v>
      </c>
      <c r="D97" t="s">
        <v>100</v>
      </c>
      <c r="E97" t="s">
        <v>123</v>
      </c>
      <c r="F97" t="s">
        <v>517</v>
      </c>
      <c r="G97" t="s">
        <v>320</v>
      </c>
      <c r="H97" t="s">
        <v>498</v>
      </c>
      <c r="I97" t="s">
        <v>149</v>
      </c>
      <c r="J97"/>
      <c r="K97" s="77">
        <v>5.04</v>
      </c>
      <c r="L97" t="s">
        <v>102</v>
      </c>
      <c r="M97" s="78">
        <v>2.9899999999999999E-2</v>
      </c>
      <c r="N97" s="78">
        <v>3.4000000000000002E-2</v>
      </c>
      <c r="O97" s="77">
        <v>29.91</v>
      </c>
      <c r="P97" s="77">
        <v>5169986</v>
      </c>
      <c r="Q97" s="77">
        <v>0</v>
      </c>
      <c r="R97" s="77">
        <v>1546.3428125999999</v>
      </c>
      <c r="S97" s="78">
        <v>1.9E-3</v>
      </c>
      <c r="T97" s="78">
        <f t="shared" si="1"/>
        <v>7.9604917708716964E-3</v>
      </c>
      <c r="U97" s="78">
        <f>R97/'סכום נכסי הקרן'!$C$42</f>
        <v>1.1204030888165794E-3</v>
      </c>
    </row>
    <row r="98" spans="2:21">
      <c r="B98" t="s">
        <v>520</v>
      </c>
      <c r="C98" t="s">
        <v>521</v>
      </c>
      <c r="D98" t="s">
        <v>100</v>
      </c>
      <c r="E98" t="s">
        <v>123</v>
      </c>
      <c r="F98" t="s">
        <v>517</v>
      </c>
      <c r="G98" t="s">
        <v>320</v>
      </c>
      <c r="H98" t="s">
        <v>498</v>
      </c>
      <c r="I98" t="s">
        <v>149</v>
      </c>
      <c r="J98"/>
      <c r="K98" s="77">
        <v>2.67</v>
      </c>
      <c r="L98" t="s">
        <v>102</v>
      </c>
      <c r="M98" s="78">
        <v>2.3199999999999998E-2</v>
      </c>
      <c r="N98" s="78">
        <v>3.5900000000000001E-2</v>
      </c>
      <c r="O98" s="77">
        <v>4.3</v>
      </c>
      <c r="P98" s="77">
        <v>5423550</v>
      </c>
      <c r="Q98" s="77">
        <v>0</v>
      </c>
      <c r="R98" s="77">
        <v>233.21265</v>
      </c>
      <c r="S98" s="78">
        <v>6.9999999999999999E-4</v>
      </c>
      <c r="T98" s="78">
        <f t="shared" si="1"/>
        <v>1.2005665018526572E-3</v>
      </c>
      <c r="U98" s="78">
        <f>R98/'סכום נכסי הקרן'!$C$42</f>
        <v>1.6897428647905487E-4</v>
      </c>
    </row>
    <row r="99" spans="2:21">
      <c r="B99" t="s">
        <v>522</v>
      </c>
      <c r="C99" t="s">
        <v>523</v>
      </c>
      <c r="D99" t="s">
        <v>100</v>
      </c>
      <c r="E99" t="s">
        <v>123</v>
      </c>
      <c r="F99" t="s">
        <v>524</v>
      </c>
      <c r="G99" t="s">
        <v>320</v>
      </c>
      <c r="H99" t="s">
        <v>498</v>
      </c>
      <c r="I99" t="s">
        <v>149</v>
      </c>
      <c r="J99"/>
      <c r="K99" s="77">
        <v>2.69</v>
      </c>
      <c r="L99" t="s">
        <v>102</v>
      </c>
      <c r="M99" s="78">
        <v>2.4199999999999999E-2</v>
      </c>
      <c r="N99" s="78">
        <v>3.7999999999999999E-2</v>
      </c>
      <c r="O99" s="77">
        <v>42.37</v>
      </c>
      <c r="P99" s="77">
        <v>5405050</v>
      </c>
      <c r="Q99" s="77">
        <v>0</v>
      </c>
      <c r="R99" s="77">
        <v>2290.1196850000001</v>
      </c>
      <c r="S99" s="78">
        <v>1.4E-3</v>
      </c>
      <c r="T99" s="78">
        <f t="shared" si="1"/>
        <v>1.1789416136064487E-2</v>
      </c>
      <c r="U99" s="78">
        <f>R99/'סכום נכסי הקרן'!$C$42</f>
        <v>1.6593068160089639E-3</v>
      </c>
    </row>
    <row r="100" spans="2:21">
      <c r="B100" t="s">
        <v>525</v>
      </c>
      <c r="C100" t="s">
        <v>526</v>
      </c>
      <c r="D100" t="s">
        <v>100</v>
      </c>
      <c r="E100" t="s">
        <v>123</v>
      </c>
      <c r="F100" t="s">
        <v>524</v>
      </c>
      <c r="G100" t="s">
        <v>320</v>
      </c>
      <c r="H100" t="s">
        <v>498</v>
      </c>
      <c r="I100" t="s">
        <v>149</v>
      </c>
      <c r="J100"/>
      <c r="K100" s="77">
        <v>2.04</v>
      </c>
      <c r="L100" t="s">
        <v>102</v>
      </c>
      <c r="M100" s="78">
        <v>1.46E-2</v>
      </c>
      <c r="N100" s="78">
        <v>3.4599999999999999E-2</v>
      </c>
      <c r="O100" s="77">
        <v>38.74</v>
      </c>
      <c r="P100" s="77">
        <v>5387000</v>
      </c>
      <c r="Q100" s="77">
        <v>0</v>
      </c>
      <c r="R100" s="77">
        <v>2086.9238</v>
      </c>
      <c r="S100" s="78">
        <v>1.5E-3</v>
      </c>
      <c r="T100" s="78">
        <f t="shared" si="1"/>
        <v>1.0743374367552766E-2</v>
      </c>
      <c r="U100" s="78">
        <f>R100/'סכום נכסי הקרן'!$C$42</f>
        <v>1.5120811844518633E-3</v>
      </c>
    </row>
    <row r="101" spans="2:21">
      <c r="B101" t="s">
        <v>527</v>
      </c>
      <c r="C101" t="s">
        <v>528</v>
      </c>
      <c r="D101" t="s">
        <v>100</v>
      </c>
      <c r="E101" t="s">
        <v>123</v>
      </c>
      <c r="F101" t="s">
        <v>524</v>
      </c>
      <c r="G101" t="s">
        <v>320</v>
      </c>
      <c r="H101" t="s">
        <v>498</v>
      </c>
      <c r="I101" t="s">
        <v>149</v>
      </c>
      <c r="J101"/>
      <c r="K101" s="77">
        <v>4.07</v>
      </c>
      <c r="L101" t="s">
        <v>102</v>
      </c>
      <c r="M101" s="78">
        <v>2E-3</v>
      </c>
      <c r="N101" s="78">
        <v>3.6999999999999998E-2</v>
      </c>
      <c r="O101" s="77">
        <v>25.29</v>
      </c>
      <c r="P101" s="77">
        <v>4728999</v>
      </c>
      <c r="Q101" s="77">
        <v>0</v>
      </c>
      <c r="R101" s="77">
        <v>1195.9638471000001</v>
      </c>
      <c r="S101" s="78">
        <v>2.2000000000000001E-3</v>
      </c>
      <c r="T101" s="78">
        <f t="shared" si="1"/>
        <v>6.156759216342224E-3</v>
      </c>
      <c r="U101" s="78">
        <f>R101/'סכום נכסי הקרן'!$C$42</f>
        <v>8.6653591783493727E-4</v>
      </c>
    </row>
    <row r="102" spans="2:21">
      <c r="B102" t="s">
        <v>529</v>
      </c>
      <c r="C102" t="s">
        <v>530</v>
      </c>
      <c r="D102" t="s">
        <v>100</v>
      </c>
      <c r="E102" t="s">
        <v>123</v>
      </c>
      <c r="F102" t="s">
        <v>524</v>
      </c>
      <c r="G102" t="s">
        <v>320</v>
      </c>
      <c r="H102" t="s">
        <v>498</v>
      </c>
      <c r="I102" t="s">
        <v>149</v>
      </c>
      <c r="J102"/>
      <c r="K102" s="77">
        <v>4.7300000000000004</v>
      </c>
      <c r="L102" t="s">
        <v>102</v>
      </c>
      <c r="M102" s="78">
        <v>3.1699999999999999E-2</v>
      </c>
      <c r="N102" s="78">
        <v>3.5099999999999999E-2</v>
      </c>
      <c r="O102" s="77">
        <v>34.32</v>
      </c>
      <c r="P102" s="77">
        <v>5221114</v>
      </c>
      <c r="Q102" s="77">
        <v>0</v>
      </c>
      <c r="R102" s="77">
        <v>1791.8863248</v>
      </c>
      <c r="S102" s="78">
        <v>2E-3</v>
      </c>
      <c r="T102" s="78">
        <f t="shared" si="1"/>
        <v>9.2245369051925374E-3</v>
      </c>
      <c r="U102" s="78">
        <f>R102/'סכום נכסי הקרן'!$C$42</f>
        <v>1.2983117047238044E-3</v>
      </c>
    </row>
    <row r="103" spans="2:21">
      <c r="B103" t="s">
        <v>531</v>
      </c>
      <c r="C103" t="s">
        <v>532</v>
      </c>
      <c r="D103" t="s">
        <v>100</v>
      </c>
      <c r="E103" t="s">
        <v>123</v>
      </c>
      <c r="F103" t="s">
        <v>533</v>
      </c>
      <c r="G103" t="s">
        <v>452</v>
      </c>
      <c r="H103" t="s">
        <v>486</v>
      </c>
      <c r="I103" t="s">
        <v>208</v>
      </c>
      <c r="J103"/>
      <c r="K103" s="77">
        <v>0.67</v>
      </c>
      <c r="L103" t="s">
        <v>102</v>
      </c>
      <c r="M103" s="78">
        <v>3.85E-2</v>
      </c>
      <c r="N103" s="78">
        <v>2.4899999999999999E-2</v>
      </c>
      <c r="O103" s="77">
        <v>257136.59</v>
      </c>
      <c r="P103" s="77">
        <v>117.44</v>
      </c>
      <c r="Q103" s="77">
        <v>0</v>
      </c>
      <c r="R103" s="77">
        <v>301.98121129600003</v>
      </c>
      <c r="S103" s="78">
        <v>1E-3</v>
      </c>
      <c r="T103" s="78">
        <f t="shared" si="1"/>
        <v>1.5545834519305316E-3</v>
      </c>
      <c r="U103" s="78">
        <f>R103/'סכום נכסי הקרן'!$C$42</f>
        <v>2.1880056553031025E-4</v>
      </c>
    </row>
    <row r="104" spans="2:21">
      <c r="B104" t="s">
        <v>534</v>
      </c>
      <c r="C104" t="s">
        <v>535</v>
      </c>
      <c r="D104" t="s">
        <v>100</v>
      </c>
      <c r="E104" t="s">
        <v>123</v>
      </c>
      <c r="F104" t="s">
        <v>455</v>
      </c>
      <c r="G104" t="s">
        <v>335</v>
      </c>
      <c r="H104" t="s">
        <v>498</v>
      </c>
      <c r="I104" t="s">
        <v>149</v>
      </c>
      <c r="J104"/>
      <c r="K104" s="77">
        <v>4.1399999999999997</v>
      </c>
      <c r="L104" t="s">
        <v>102</v>
      </c>
      <c r="M104" s="78">
        <v>2.4E-2</v>
      </c>
      <c r="N104" s="78">
        <v>3.1199999999999999E-2</v>
      </c>
      <c r="O104" s="77">
        <v>799871.63</v>
      </c>
      <c r="P104" s="77">
        <v>109.47</v>
      </c>
      <c r="Q104" s="77">
        <v>0</v>
      </c>
      <c r="R104" s="77">
        <v>875.61947336100002</v>
      </c>
      <c r="S104" s="78">
        <v>6.9999999999999999E-4</v>
      </c>
      <c r="T104" s="78">
        <f t="shared" si="1"/>
        <v>4.5076431663851934E-3</v>
      </c>
      <c r="U104" s="78">
        <f>R104/'סכום נכסי הקרן'!$C$42</f>
        <v>6.3443031815958858E-4</v>
      </c>
    </row>
    <row r="105" spans="2:21">
      <c r="B105" t="s">
        <v>536</v>
      </c>
      <c r="C105" t="s">
        <v>537</v>
      </c>
      <c r="D105" t="s">
        <v>100</v>
      </c>
      <c r="E105" t="s">
        <v>123</v>
      </c>
      <c r="F105" t="s">
        <v>455</v>
      </c>
      <c r="G105" t="s">
        <v>335</v>
      </c>
      <c r="H105" t="s">
        <v>498</v>
      </c>
      <c r="I105" t="s">
        <v>149</v>
      </c>
      <c r="J105"/>
      <c r="K105" s="77">
        <v>0.26</v>
      </c>
      <c r="L105" t="s">
        <v>102</v>
      </c>
      <c r="M105" s="78">
        <v>3.4799999999999998E-2</v>
      </c>
      <c r="N105" s="78">
        <v>4.1500000000000002E-2</v>
      </c>
      <c r="O105" s="77">
        <v>4688.49</v>
      </c>
      <c r="P105" s="77">
        <v>111.52</v>
      </c>
      <c r="Q105" s="77">
        <v>0</v>
      </c>
      <c r="R105" s="77">
        <v>5.2286040480000002</v>
      </c>
      <c r="S105" s="78">
        <v>0</v>
      </c>
      <c r="T105" s="78">
        <f t="shared" si="1"/>
        <v>2.6916579660151385E-5</v>
      </c>
      <c r="U105" s="78">
        <f>R105/'סכום נכסי הקרן'!$C$42</f>
        <v>3.7883864288335045E-6</v>
      </c>
    </row>
    <row r="106" spans="2:21">
      <c r="B106" t="s">
        <v>538</v>
      </c>
      <c r="C106" t="s">
        <v>539</v>
      </c>
      <c r="D106" t="s">
        <v>100</v>
      </c>
      <c r="E106" t="s">
        <v>123</v>
      </c>
      <c r="F106" t="s">
        <v>455</v>
      </c>
      <c r="G106" t="s">
        <v>335</v>
      </c>
      <c r="H106" t="s">
        <v>498</v>
      </c>
      <c r="I106" t="s">
        <v>149</v>
      </c>
      <c r="J106"/>
      <c r="K106" s="77">
        <v>6.3</v>
      </c>
      <c r="L106" t="s">
        <v>102</v>
      </c>
      <c r="M106" s="78">
        <v>1.4999999999999999E-2</v>
      </c>
      <c r="N106" s="78">
        <v>3.3399999999999999E-2</v>
      </c>
      <c r="O106" s="77">
        <v>481920.95</v>
      </c>
      <c r="P106" s="77">
        <v>95.95</v>
      </c>
      <c r="Q106" s="77">
        <v>3.88313</v>
      </c>
      <c r="R106" s="77">
        <v>466.28628152499999</v>
      </c>
      <c r="S106" s="78">
        <v>1.8E-3</v>
      </c>
      <c r="T106" s="78">
        <f t="shared" si="1"/>
        <v>2.4004173438805852E-3</v>
      </c>
      <c r="U106" s="78">
        <f>R106/'סכום נכסי הקרן'!$C$42</f>
        <v>3.3784784708573305E-4</v>
      </c>
    </row>
    <row r="107" spans="2:21">
      <c r="B107" t="s">
        <v>540</v>
      </c>
      <c r="C107" t="s">
        <v>541</v>
      </c>
      <c r="D107" t="s">
        <v>100</v>
      </c>
      <c r="E107" t="s">
        <v>123</v>
      </c>
      <c r="F107" t="s">
        <v>542</v>
      </c>
      <c r="G107" t="s">
        <v>452</v>
      </c>
      <c r="H107" t="s">
        <v>498</v>
      </c>
      <c r="I107" t="s">
        <v>149</v>
      </c>
      <c r="J107"/>
      <c r="K107" s="77">
        <v>1.81</v>
      </c>
      <c r="L107" t="s">
        <v>102</v>
      </c>
      <c r="M107" s="78">
        <v>2.4799999999999999E-2</v>
      </c>
      <c r="N107" s="78">
        <v>2.8899999999999999E-2</v>
      </c>
      <c r="O107" s="77">
        <v>329592.28999999998</v>
      </c>
      <c r="P107" s="77">
        <v>111.24</v>
      </c>
      <c r="Q107" s="77">
        <v>0</v>
      </c>
      <c r="R107" s="77">
        <v>366.63846339600002</v>
      </c>
      <c r="S107" s="78">
        <v>8.0000000000000004E-4</v>
      </c>
      <c r="T107" s="78">
        <f t="shared" si="1"/>
        <v>1.8874355977000789E-3</v>
      </c>
      <c r="U107" s="78">
        <f>R107/'סכום נכסי הקרן'!$C$42</f>
        <v>2.6564799442961682E-4</v>
      </c>
    </row>
    <row r="108" spans="2:21">
      <c r="B108" t="s">
        <v>543</v>
      </c>
      <c r="C108" t="s">
        <v>544</v>
      </c>
      <c r="D108" t="s">
        <v>100</v>
      </c>
      <c r="E108" t="s">
        <v>123</v>
      </c>
      <c r="F108" t="s">
        <v>324</v>
      </c>
      <c r="G108" t="s">
        <v>320</v>
      </c>
      <c r="H108" t="s">
        <v>498</v>
      </c>
      <c r="I108" t="s">
        <v>149</v>
      </c>
      <c r="J108"/>
      <c r="K108" s="77">
        <v>7.0000000000000007E-2</v>
      </c>
      <c r="L108" t="s">
        <v>102</v>
      </c>
      <c r="M108" s="78">
        <v>1.8200000000000001E-2</v>
      </c>
      <c r="N108" s="78">
        <v>8.7999999999999995E-2</v>
      </c>
      <c r="O108" s="77">
        <v>17.34</v>
      </c>
      <c r="P108" s="77">
        <v>5620000</v>
      </c>
      <c r="Q108" s="77">
        <v>0</v>
      </c>
      <c r="R108" s="77">
        <v>974.50800000000004</v>
      </c>
      <c r="S108" s="78">
        <v>1.1999999999999999E-3</v>
      </c>
      <c r="T108" s="78">
        <f t="shared" si="1"/>
        <v>5.0167161197620684E-3</v>
      </c>
      <c r="U108" s="78">
        <f>R108/'סכום נכסי הקרן'!$C$42</f>
        <v>7.0608002596827743E-4</v>
      </c>
    </row>
    <row r="109" spans="2:21">
      <c r="B109" t="s">
        <v>545</v>
      </c>
      <c r="C109" t="s">
        <v>546</v>
      </c>
      <c r="D109" t="s">
        <v>100</v>
      </c>
      <c r="E109" t="s">
        <v>123</v>
      </c>
      <c r="F109" t="s">
        <v>324</v>
      </c>
      <c r="G109" t="s">
        <v>320</v>
      </c>
      <c r="H109" t="s">
        <v>498</v>
      </c>
      <c r="I109" t="s">
        <v>149</v>
      </c>
      <c r="J109"/>
      <c r="K109" s="77">
        <v>1.22</v>
      </c>
      <c r="L109" t="s">
        <v>102</v>
      </c>
      <c r="M109" s="78">
        <v>1.9E-2</v>
      </c>
      <c r="N109" s="78">
        <v>3.5700000000000003E-2</v>
      </c>
      <c r="O109" s="77">
        <v>27.84</v>
      </c>
      <c r="P109" s="77">
        <v>5452500</v>
      </c>
      <c r="Q109" s="77">
        <v>0</v>
      </c>
      <c r="R109" s="77">
        <v>1517.9760000000001</v>
      </c>
      <c r="S109" s="78">
        <v>1.2999999999999999E-3</v>
      </c>
      <c r="T109" s="78">
        <f t="shared" si="1"/>
        <v>7.8144609060284229E-3</v>
      </c>
      <c r="U109" s="78">
        <f>R109/'סכום נכסי הקרן'!$C$42</f>
        <v>1.0998499073370583E-3</v>
      </c>
    </row>
    <row r="110" spans="2:21">
      <c r="B110" t="s">
        <v>547</v>
      </c>
      <c r="C110" t="s">
        <v>548</v>
      </c>
      <c r="D110" t="s">
        <v>100</v>
      </c>
      <c r="E110" t="s">
        <v>123</v>
      </c>
      <c r="F110" t="s">
        <v>324</v>
      </c>
      <c r="G110" t="s">
        <v>320</v>
      </c>
      <c r="H110" t="s">
        <v>498</v>
      </c>
      <c r="I110" t="s">
        <v>149</v>
      </c>
      <c r="J110"/>
      <c r="K110" s="77">
        <v>4.3899999999999997</v>
      </c>
      <c r="L110" t="s">
        <v>102</v>
      </c>
      <c r="M110" s="78">
        <v>3.3099999999999997E-2</v>
      </c>
      <c r="N110" s="78">
        <v>3.5299999999999998E-2</v>
      </c>
      <c r="O110" s="77">
        <v>26.1</v>
      </c>
      <c r="P110" s="77">
        <v>5170870</v>
      </c>
      <c r="Q110" s="77">
        <v>0</v>
      </c>
      <c r="R110" s="77">
        <v>1349.59707</v>
      </c>
      <c r="S110" s="78">
        <v>1.9E-3</v>
      </c>
      <c r="T110" s="78">
        <f t="shared" si="1"/>
        <v>6.9476549974475908E-3</v>
      </c>
      <c r="U110" s="78">
        <f>R110/'סכום נכסי הקרן'!$C$42</f>
        <v>9.7785090962035316E-4</v>
      </c>
    </row>
    <row r="111" spans="2:21">
      <c r="B111" t="s">
        <v>549</v>
      </c>
      <c r="C111" t="s">
        <v>550</v>
      </c>
      <c r="D111" t="s">
        <v>100</v>
      </c>
      <c r="E111" t="s">
        <v>123</v>
      </c>
      <c r="F111" t="s">
        <v>324</v>
      </c>
      <c r="G111" t="s">
        <v>320</v>
      </c>
      <c r="H111" t="s">
        <v>498</v>
      </c>
      <c r="I111" t="s">
        <v>149</v>
      </c>
      <c r="J111"/>
      <c r="K111" s="77">
        <v>2.68</v>
      </c>
      <c r="L111" t="s">
        <v>102</v>
      </c>
      <c r="M111" s="78">
        <v>1.89E-2</v>
      </c>
      <c r="N111" s="78">
        <v>3.3399999999999999E-2</v>
      </c>
      <c r="O111" s="77">
        <v>17.23</v>
      </c>
      <c r="P111" s="77">
        <v>5395000</v>
      </c>
      <c r="Q111" s="77">
        <v>0</v>
      </c>
      <c r="R111" s="77">
        <v>929.55849999999998</v>
      </c>
      <c r="S111" s="78">
        <v>2.2000000000000001E-3</v>
      </c>
      <c r="T111" s="78">
        <f t="shared" si="1"/>
        <v>4.7853184491167327E-3</v>
      </c>
      <c r="U111" s="78">
        <f>R111/'סכום נכסי הקרן'!$C$42</f>
        <v>6.7351185400123248E-4</v>
      </c>
    </row>
    <row r="112" spans="2:21">
      <c r="B112" t="s">
        <v>551</v>
      </c>
      <c r="C112" t="s">
        <v>552</v>
      </c>
      <c r="D112" t="s">
        <v>100</v>
      </c>
      <c r="E112" t="s">
        <v>123</v>
      </c>
      <c r="F112" t="s">
        <v>553</v>
      </c>
      <c r="G112" t="s">
        <v>335</v>
      </c>
      <c r="H112" t="s">
        <v>498</v>
      </c>
      <c r="I112" t="s">
        <v>149</v>
      </c>
      <c r="J112"/>
      <c r="K112" s="77">
        <v>0.78</v>
      </c>
      <c r="L112" t="s">
        <v>102</v>
      </c>
      <c r="M112" s="78">
        <v>2.75E-2</v>
      </c>
      <c r="N112" s="78">
        <v>3.1699999999999999E-2</v>
      </c>
      <c r="O112" s="77">
        <v>73458.649999999994</v>
      </c>
      <c r="P112" s="77">
        <v>112.87</v>
      </c>
      <c r="Q112" s="77">
        <v>0</v>
      </c>
      <c r="R112" s="77">
        <v>82.912778255000006</v>
      </c>
      <c r="S112" s="78">
        <v>2.9999999999999997E-4</v>
      </c>
      <c r="T112" s="78">
        <f t="shared" si="1"/>
        <v>4.2683063782556575E-4</v>
      </c>
      <c r="U112" s="78">
        <f>R112/'סכום נכסי הקרן'!$C$42</f>
        <v>6.0074475143757091E-5</v>
      </c>
    </row>
    <row r="113" spans="2:21">
      <c r="B113" t="s">
        <v>554</v>
      </c>
      <c r="C113" t="s">
        <v>555</v>
      </c>
      <c r="D113" t="s">
        <v>100</v>
      </c>
      <c r="E113" t="s">
        <v>123</v>
      </c>
      <c r="F113" t="s">
        <v>553</v>
      </c>
      <c r="G113" t="s">
        <v>335</v>
      </c>
      <c r="H113" t="s">
        <v>498</v>
      </c>
      <c r="I113" t="s">
        <v>149</v>
      </c>
      <c r="J113"/>
      <c r="K113" s="77">
        <v>3.85</v>
      </c>
      <c r="L113" t="s">
        <v>102</v>
      </c>
      <c r="M113" s="78">
        <v>1.9599999999999999E-2</v>
      </c>
      <c r="N113" s="78">
        <v>3.09E-2</v>
      </c>
      <c r="O113" s="77">
        <v>548134.39</v>
      </c>
      <c r="P113" s="77">
        <v>108.21</v>
      </c>
      <c r="Q113" s="77">
        <v>0</v>
      </c>
      <c r="R113" s="77">
        <v>593.13622341899998</v>
      </c>
      <c r="S113" s="78">
        <v>5.0000000000000001E-4</v>
      </c>
      <c r="T113" s="78">
        <f t="shared" si="1"/>
        <v>3.053434197811504E-3</v>
      </c>
      <c r="U113" s="78">
        <f>R113/'סכום נכסי הקרן'!$C$42</f>
        <v>4.2975700562172245E-4</v>
      </c>
    </row>
    <row r="114" spans="2:21">
      <c r="B114" t="s">
        <v>556</v>
      </c>
      <c r="C114" t="s">
        <v>557</v>
      </c>
      <c r="D114" t="s">
        <v>100</v>
      </c>
      <c r="E114" t="s">
        <v>123</v>
      </c>
      <c r="F114" t="s">
        <v>553</v>
      </c>
      <c r="G114" t="s">
        <v>335</v>
      </c>
      <c r="H114" t="s">
        <v>498</v>
      </c>
      <c r="I114" t="s">
        <v>149</v>
      </c>
      <c r="J114"/>
      <c r="K114" s="77">
        <v>6.08</v>
      </c>
      <c r="L114" t="s">
        <v>102</v>
      </c>
      <c r="M114" s="78">
        <v>1.5800000000000002E-2</v>
      </c>
      <c r="N114" s="78">
        <v>3.3000000000000002E-2</v>
      </c>
      <c r="O114" s="77">
        <v>1258247.1399999999</v>
      </c>
      <c r="P114" s="77">
        <v>100.66</v>
      </c>
      <c r="Q114" s="77">
        <v>0</v>
      </c>
      <c r="R114" s="77">
        <v>1266.551571124</v>
      </c>
      <c r="S114" s="78">
        <v>1.1000000000000001E-3</v>
      </c>
      <c r="T114" s="78">
        <f t="shared" si="1"/>
        <v>6.5201411208196799E-3</v>
      </c>
      <c r="U114" s="78">
        <f>R114/'סכום נכסי הקרן'!$C$42</f>
        <v>9.1768027171598026E-4</v>
      </c>
    </row>
    <row r="115" spans="2:21">
      <c r="B115" t="s">
        <v>558</v>
      </c>
      <c r="C115" t="s">
        <v>559</v>
      </c>
      <c r="D115" t="s">
        <v>100</v>
      </c>
      <c r="E115" t="s">
        <v>123</v>
      </c>
      <c r="F115" t="s">
        <v>560</v>
      </c>
      <c r="G115" t="s">
        <v>452</v>
      </c>
      <c r="H115" t="s">
        <v>498</v>
      </c>
      <c r="I115" t="s">
        <v>149</v>
      </c>
      <c r="J115"/>
      <c r="K115" s="77">
        <v>2.98</v>
      </c>
      <c r="L115" t="s">
        <v>102</v>
      </c>
      <c r="M115" s="78">
        <v>2.2499999999999999E-2</v>
      </c>
      <c r="N115" s="78">
        <v>2.5100000000000001E-2</v>
      </c>
      <c r="O115" s="77">
        <v>173472.83</v>
      </c>
      <c r="P115" s="77">
        <v>113.07</v>
      </c>
      <c r="Q115" s="77">
        <v>0</v>
      </c>
      <c r="R115" s="77">
        <v>196.145728881</v>
      </c>
      <c r="S115" s="78">
        <v>4.0000000000000002E-4</v>
      </c>
      <c r="T115" s="78">
        <f t="shared" si="1"/>
        <v>1.0097479342394244E-3</v>
      </c>
      <c r="U115" s="78">
        <f>R115/'סכום נכסי הקרן'!$C$42</f>
        <v>1.4211743909938471E-4</v>
      </c>
    </row>
    <row r="116" spans="2:21">
      <c r="B116" t="s">
        <v>561</v>
      </c>
      <c r="C116" t="s">
        <v>562</v>
      </c>
      <c r="D116" t="s">
        <v>100</v>
      </c>
      <c r="E116" t="s">
        <v>123</v>
      </c>
      <c r="F116" t="s">
        <v>563</v>
      </c>
      <c r="G116" t="s">
        <v>112</v>
      </c>
      <c r="H116" t="s">
        <v>564</v>
      </c>
      <c r="I116" t="s">
        <v>208</v>
      </c>
      <c r="J116"/>
      <c r="K116" s="77">
        <v>4.43</v>
      </c>
      <c r="L116" t="s">
        <v>102</v>
      </c>
      <c r="M116" s="78">
        <v>7.4999999999999997E-3</v>
      </c>
      <c r="N116" s="78">
        <v>4.1300000000000003E-2</v>
      </c>
      <c r="O116" s="77">
        <v>231516.32</v>
      </c>
      <c r="P116" s="77">
        <v>94.79</v>
      </c>
      <c r="Q116" s="77">
        <v>0</v>
      </c>
      <c r="R116" s="77">
        <v>219.454319728</v>
      </c>
      <c r="S116" s="78">
        <v>5.0000000000000001E-4</v>
      </c>
      <c r="T116" s="78">
        <f t="shared" si="1"/>
        <v>1.129739338549172E-3</v>
      </c>
      <c r="U116" s="78">
        <f>R116/'סכום נכסי הקרן'!$C$42</f>
        <v>1.5900568468642321E-4</v>
      </c>
    </row>
    <row r="117" spans="2:21">
      <c r="B117" t="s">
        <v>565</v>
      </c>
      <c r="C117" t="s">
        <v>566</v>
      </c>
      <c r="D117" t="s">
        <v>100</v>
      </c>
      <c r="E117" t="s">
        <v>123</v>
      </c>
      <c r="F117" t="s">
        <v>563</v>
      </c>
      <c r="G117" t="s">
        <v>112</v>
      </c>
      <c r="H117" t="s">
        <v>564</v>
      </c>
      <c r="I117" t="s">
        <v>208</v>
      </c>
      <c r="J117"/>
      <c r="K117" s="77">
        <v>5.1100000000000003</v>
      </c>
      <c r="L117" t="s">
        <v>102</v>
      </c>
      <c r="M117" s="78">
        <v>7.4999999999999997E-3</v>
      </c>
      <c r="N117" s="78">
        <v>4.2799999999999998E-2</v>
      </c>
      <c r="O117" s="77">
        <v>1279770.21</v>
      </c>
      <c r="P117" s="77">
        <v>90.28</v>
      </c>
      <c r="Q117" s="77">
        <v>5.1910499999999997</v>
      </c>
      <c r="R117" s="77">
        <v>1160.5675955879999</v>
      </c>
      <c r="S117" s="78">
        <v>1.5E-3</v>
      </c>
      <c r="T117" s="78">
        <f t="shared" si="1"/>
        <v>5.9745411683227072E-3</v>
      </c>
      <c r="U117" s="78">
        <f>R117/'סכום נכסי הקרן'!$C$42</f>
        <v>8.408895545554436E-4</v>
      </c>
    </row>
    <row r="118" spans="2:21">
      <c r="B118" t="s">
        <v>567</v>
      </c>
      <c r="C118" t="s">
        <v>568</v>
      </c>
      <c r="D118" t="s">
        <v>100</v>
      </c>
      <c r="E118" t="s">
        <v>123</v>
      </c>
      <c r="F118" t="s">
        <v>569</v>
      </c>
      <c r="G118" t="s">
        <v>570</v>
      </c>
      <c r="H118" t="s">
        <v>571</v>
      </c>
      <c r="I118" t="s">
        <v>149</v>
      </c>
      <c r="J118"/>
      <c r="K118" s="77">
        <v>4.1500000000000004</v>
      </c>
      <c r="L118" t="s">
        <v>102</v>
      </c>
      <c r="M118" s="78">
        <v>0.04</v>
      </c>
      <c r="N118" s="78">
        <v>5.9499999999999997E-2</v>
      </c>
      <c r="O118" s="77">
        <v>681962.4</v>
      </c>
      <c r="P118" s="77">
        <v>93.48</v>
      </c>
      <c r="Q118" s="77">
        <v>0</v>
      </c>
      <c r="R118" s="77">
        <v>637.49845152</v>
      </c>
      <c r="S118" s="78">
        <v>1.6000000000000001E-3</v>
      </c>
      <c r="T118" s="78">
        <f t="shared" si="1"/>
        <v>3.2818086234938466E-3</v>
      </c>
      <c r="U118" s="78">
        <f>R118/'סכום נכסי הקרן'!$C$42</f>
        <v>4.6189966958093545E-4</v>
      </c>
    </row>
    <row r="119" spans="2:21">
      <c r="B119" t="s">
        <v>572</v>
      </c>
      <c r="C119" t="s">
        <v>573</v>
      </c>
      <c r="D119" t="s">
        <v>100</v>
      </c>
      <c r="E119" t="s">
        <v>123</v>
      </c>
      <c r="F119" t="s">
        <v>485</v>
      </c>
      <c r="G119" t="s">
        <v>335</v>
      </c>
      <c r="H119" t="s">
        <v>564</v>
      </c>
      <c r="I119" t="s">
        <v>208</v>
      </c>
      <c r="J119"/>
      <c r="K119" s="77">
        <v>1.71</v>
      </c>
      <c r="L119" t="s">
        <v>102</v>
      </c>
      <c r="M119" s="78">
        <v>2.0500000000000001E-2</v>
      </c>
      <c r="N119" s="78">
        <v>3.78E-2</v>
      </c>
      <c r="O119" s="77">
        <v>63519.33</v>
      </c>
      <c r="P119" s="77">
        <v>110.12</v>
      </c>
      <c r="Q119" s="77">
        <v>0</v>
      </c>
      <c r="R119" s="77">
        <v>69.947486196</v>
      </c>
      <c r="S119" s="78">
        <v>2.0000000000000001E-4</v>
      </c>
      <c r="T119" s="78">
        <f t="shared" si="1"/>
        <v>3.6008599368738683E-4</v>
      </c>
      <c r="U119" s="78">
        <f>R119/'סכום נכסי הקרן'!$C$42</f>
        <v>5.0680469395517954E-5</v>
      </c>
    </row>
    <row r="120" spans="2:21">
      <c r="B120" t="s">
        <v>574</v>
      </c>
      <c r="C120" t="s">
        <v>575</v>
      </c>
      <c r="D120" t="s">
        <v>100</v>
      </c>
      <c r="E120" t="s">
        <v>123</v>
      </c>
      <c r="F120" t="s">
        <v>485</v>
      </c>
      <c r="G120" t="s">
        <v>335</v>
      </c>
      <c r="H120" t="s">
        <v>564</v>
      </c>
      <c r="I120" t="s">
        <v>208</v>
      </c>
      <c r="J120"/>
      <c r="K120" s="77">
        <v>2.5499999999999998</v>
      </c>
      <c r="L120" t="s">
        <v>102</v>
      </c>
      <c r="M120" s="78">
        <v>2.0500000000000001E-2</v>
      </c>
      <c r="N120" s="78">
        <v>3.61E-2</v>
      </c>
      <c r="O120" s="77">
        <v>357769.41</v>
      </c>
      <c r="P120" s="77">
        <v>108.46</v>
      </c>
      <c r="Q120" s="77">
        <v>0</v>
      </c>
      <c r="R120" s="77">
        <v>388.03670208599999</v>
      </c>
      <c r="S120" s="78">
        <v>5.0000000000000001E-4</v>
      </c>
      <c r="T120" s="78">
        <f t="shared" si="1"/>
        <v>1.9975926092080801E-3</v>
      </c>
      <c r="U120" s="78">
        <f>R120/'סכום נכסי הקרן'!$C$42</f>
        <v>2.8115209386226443E-4</v>
      </c>
    </row>
    <row r="121" spans="2:21">
      <c r="B121" t="s">
        <v>576</v>
      </c>
      <c r="C121" t="s">
        <v>577</v>
      </c>
      <c r="D121" t="s">
        <v>100</v>
      </c>
      <c r="E121" t="s">
        <v>123</v>
      </c>
      <c r="F121" t="s">
        <v>485</v>
      </c>
      <c r="G121" t="s">
        <v>335</v>
      </c>
      <c r="H121" t="s">
        <v>564</v>
      </c>
      <c r="I121" t="s">
        <v>208</v>
      </c>
      <c r="J121"/>
      <c r="K121" s="77">
        <v>5.27</v>
      </c>
      <c r="L121" t="s">
        <v>102</v>
      </c>
      <c r="M121" s="78">
        <v>8.3999999999999995E-3</v>
      </c>
      <c r="N121" s="78">
        <v>4.2700000000000002E-2</v>
      </c>
      <c r="O121" s="77">
        <v>902557.57</v>
      </c>
      <c r="P121" s="77">
        <v>93.32</v>
      </c>
      <c r="Q121" s="77">
        <v>0</v>
      </c>
      <c r="R121" s="77">
        <v>842.26672432400005</v>
      </c>
      <c r="S121" s="78">
        <v>1.2999999999999999E-3</v>
      </c>
      <c r="T121" s="78">
        <f t="shared" si="1"/>
        <v>4.3359449620274078E-3</v>
      </c>
      <c r="U121" s="78">
        <f>R121/'סכום נכסי הקרן'!$C$42</f>
        <v>6.1026457513217529E-4</v>
      </c>
    </row>
    <row r="122" spans="2:21">
      <c r="B122" t="s">
        <v>578</v>
      </c>
      <c r="C122" t="s">
        <v>579</v>
      </c>
      <c r="D122" t="s">
        <v>100</v>
      </c>
      <c r="E122" t="s">
        <v>123</v>
      </c>
      <c r="F122" t="s">
        <v>485</v>
      </c>
      <c r="G122" t="s">
        <v>335</v>
      </c>
      <c r="H122" t="s">
        <v>564</v>
      </c>
      <c r="I122" t="s">
        <v>208</v>
      </c>
      <c r="J122"/>
      <c r="K122" s="77">
        <v>6.26</v>
      </c>
      <c r="L122" t="s">
        <v>102</v>
      </c>
      <c r="M122" s="78">
        <v>5.0000000000000001E-3</v>
      </c>
      <c r="N122" s="78">
        <v>3.9899999999999998E-2</v>
      </c>
      <c r="O122" s="77">
        <v>121224.92</v>
      </c>
      <c r="P122" s="77">
        <v>88.06</v>
      </c>
      <c r="Q122" s="77">
        <v>4.0381900000000002</v>
      </c>
      <c r="R122" s="77">
        <v>110.788854552</v>
      </c>
      <c r="S122" s="78">
        <v>6.9999999999999999E-4</v>
      </c>
      <c r="T122" s="78">
        <f t="shared" si="1"/>
        <v>5.7033521789558801E-4</v>
      </c>
      <c r="U122" s="78">
        <f>R122/'סכום נכסי הקרן'!$C$42</f>
        <v>8.0272093506745837E-5</v>
      </c>
    </row>
    <row r="123" spans="2:21">
      <c r="B123" t="s">
        <v>580</v>
      </c>
      <c r="C123" t="s">
        <v>581</v>
      </c>
      <c r="D123" t="s">
        <v>100</v>
      </c>
      <c r="E123" t="s">
        <v>123</v>
      </c>
      <c r="F123" t="s">
        <v>485</v>
      </c>
      <c r="G123" t="s">
        <v>335</v>
      </c>
      <c r="H123" t="s">
        <v>564</v>
      </c>
      <c r="I123" t="s">
        <v>208</v>
      </c>
      <c r="J123"/>
      <c r="K123" s="77">
        <v>6.15</v>
      </c>
      <c r="L123" t="s">
        <v>102</v>
      </c>
      <c r="M123" s="78">
        <v>9.7000000000000003E-3</v>
      </c>
      <c r="N123" s="78">
        <v>4.4600000000000001E-2</v>
      </c>
      <c r="O123" s="77">
        <v>329153.2</v>
      </c>
      <c r="P123" s="77">
        <v>88.66</v>
      </c>
      <c r="Q123" s="77">
        <v>11.837249999999999</v>
      </c>
      <c r="R123" s="77">
        <v>303.66447712000002</v>
      </c>
      <c r="S123" s="78">
        <v>8.0000000000000004E-4</v>
      </c>
      <c r="T123" s="78">
        <f t="shared" si="1"/>
        <v>1.5632488161893222E-3</v>
      </c>
      <c r="U123" s="78">
        <f>R123/'סכום נכסי הקרן'!$C$42</f>
        <v>2.2002017622280474E-4</v>
      </c>
    </row>
    <row r="124" spans="2:21">
      <c r="B124" t="s">
        <v>582</v>
      </c>
      <c r="C124" t="s">
        <v>583</v>
      </c>
      <c r="D124" t="s">
        <v>100</v>
      </c>
      <c r="E124" t="s">
        <v>123</v>
      </c>
      <c r="F124" t="s">
        <v>584</v>
      </c>
      <c r="G124" t="s">
        <v>132</v>
      </c>
      <c r="H124" t="s">
        <v>564</v>
      </c>
      <c r="I124" t="s">
        <v>208</v>
      </c>
      <c r="J124"/>
      <c r="K124" s="77">
        <v>0.77</v>
      </c>
      <c r="L124" t="s">
        <v>102</v>
      </c>
      <c r="M124" s="78">
        <v>1.9800000000000002E-2</v>
      </c>
      <c r="N124" s="78">
        <v>3.4599999999999999E-2</v>
      </c>
      <c r="O124" s="77">
        <v>142161.68</v>
      </c>
      <c r="P124" s="77">
        <v>110.65</v>
      </c>
      <c r="Q124" s="77">
        <v>0</v>
      </c>
      <c r="R124" s="77">
        <v>157.30189892000001</v>
      </c>
      <c r="S124" s="78">
        <v>8.9999999999999998E-4</v>
      </c>
      <c r="T124" s="78">
        <f t="shared" si="1"/>
        <v>8.0978193301763307E-4</v>
      </c>
      <c r="U124" s="78">
        <f>R124/'סכום נכסי הקרן'!$C$42</f>
        <v>1.1397313195406602E-4</v>
      </c>
    </row>
    <row r="125" spans="2:21">
      <c r="B125" t="s">
        <v>585</v>
      </c>
      <c r="C125" t="s">
        <v>586</v>
      </c>
      <c r="D125" t="s">
        <v>100</v>
      </c>
      <c r="E125" t="s">
        <v>123</v>
      </c>
      <c r="F125" t="s">
        <v>587</v>
      </c>
      <c r="G125" t="s">
        <v>346</v>
      </c>
      <c r="H125" t="s">
        <v>564</v>
      </c>
      <c r="I125" t="s">
        <v>208</v>
      </c>
      <c r="J125"/>
      <c r="K125" s="77">
        <v>2.5499999999999998</v>
      </c>
      <c r="L125" t="s">
        <v>102</v>
      </c>
      <c r="M125" s="78">
        <v>1.9400000000000001E-2</v>
      </c>
      <c r="N125" s="78">
        <v>2.9499999999999998E-2</v>
      </c>
      <c r="O125" s="77">
        <v>12738.54</v>
      </c>
      <c r="P125" s="77">
        <v>109.99</v>
      </c>
      <c r="Q125" s="77">
        <v>0</v>
      </c>
      <c r="R125" s="77">
        <v>14.011120146</v>
      </c>
      <c r="S125" s="78">
        <v>0</v>
      </c>
      <c r="T125" s="78">
        <f t="shared" si="1"/>
        <v>7.2128512328643036E-5</v>
      </c>
      <c r="U125" s="78">
        <f>R125/'סכום נכסי הקרן'!$C$42</f>
        <v>1.0151760761874027E-5</v>
      </c>
    </row>
    <row r="126" spans="2:21">
      <c r="B126" t="s">
        <v>588</v>
      </c>
      <c r="C126" t="s">
        <v>589</v>
      </c>
      <c r="D126" t="s">
        <v>100</v>
      </c>
      <c r="E126" t="s">
        <v>123</v>
      </c>
      <c r="F126" t="s">
        <v>587</v>
      </c>
      <c r="G126" t="s">
        <v>346</v>
      </c>
      <c r="H126" t="s">
        <v>564</v>
      </c>
      <c r="I126" t="s">
        <v>208</v>
      </c>
      <c r="J126"/>
      <c r="K126" s="77">
        <v>3.52</v>
      </c>
      <c r="L126" t="s">
        <v>102</v>
      </c>
      <c r="M126" s="78">
        <v>1.23E-2</v>
      </c>
      <c r="N126" s="78">
        <v>2.9100000000000001E-2</v>
      </c>
      <c r="O126" s="77">
        <v>877198.67</v>
      </c>
      <c r="P126" s="77">
        <v>105.97</v>
      </c>
      <c r="Q126" s="77">
        <v>0</v>
      </c>
      <c r="R126" s="77">
        <v>929.56743059899998</v>
      </c>
      <c r="S126" s="78">
        <v>6.9999999999999999E-4</v>
      </c>
      <c r="T126" s="78">
        <f t="shared" si="1"/>
        <v>4.7853644233724207E-3</v>
      </c>
      <c r="U126" s="78">
        <f>R126/'סכום נכסי הקרן'!$C$42</f>
        <v>6.7351832466907083E-4</v>
      </c>
    </row>
    <row r="127" spans="2:21">
      <c r="B127" t="s">
        <v>590</v>
      </c>
      <c r="C127" t="s">
        <v>591</v>
      </c>
      <c r="D127" t="s">
        <v>100</v>
      </c>
      <c r="E127" t="s">
        <v>123</v>
      </c>
      <c r="F127" t="s">
        <v>592</v>
      </c>
      <c r="G127" t="s">
        <v>127</v>
      </c>
      <c r="H127" t="s">
        <v>564</v>
      </c>
      <c r="I127" t="s">
        <v>208</v>
      </c>
      <c r="J127"/>
      <c r="K127" s="77">
        <v>1.64</v>
      </c>
      <c r="L127" t="s">
        <v>102</v>
      </c>
      <c r="M127" s="78">
        <v>1.8499999999999999E-2</v>
      </c>
      <c r="N127" s="78">
        <v>3.9800000000000002E-2</v>
      </c>
      <c r="O127" s="77">
        <v>83193.679999999993</v>
      </c>
      <c r="P127" s="77">
        <v>106.38</v>
      </c>
      <c r="Q127" s="77">
        <v>0</v>
      </c>
      <c r="R127" s="77">
        <v>88.501436784000006</v>
      </c>
      <c r="S127" s="78">
        <v>1E-4</v>
      </c>
      <c r="T127" s="78">
        <f t="shared" si="1"/>
        <v>4.5560075908704346E-4</v>
      </c>
      <c r="U127" s="78">
        <f>R127/'סכום נכסי הקרן'!$C$42</f>
        <v>6.4123739140855275E-5</v>
      </c>
    </row>
    <row r="128" spans="2:21">
      <c r="B128" t="s">
        <v>593</v>
      </c>
      <c r="C128" t="s">
        <v>594</v>
      </c>
      <c r="D128" t="s">
        <v>100</v>
      </c>
      <c r="E128" t="s">
        <v>123</v>
      </c>
      <c r="F128" t="s">
        <v>592</v>
      </c>
      <c r="G128" t="s">
        <v>127</v>
      </c>
      <c r="H128" t="s">
        <v>564</v>
      </c>
      <c r="I128" t="s">
        <v>208</v>
      </c>
      <c r="J128"/>
      <c r="K128" s="77">
        <v>2.25</v>
      </c>
      <c r="L128" t="s">
        <v>102</v>
      </c>
      <c r="M128" s="78">
        <v>3.2000000000000001E-2</v>
      </c>
      <c r="N128" s="78">
        <v>4.24E-2</v>
      </c>
      <c r="O128" s="77">
        <v>1082755.28</v>
      </c>
      <c r="P128" s="77">
        <v>101.36</v>
      </c>
      <c r="Q128" s="77">
        <v>0</v>
      </c>
      <c r="R128" s="77">
        <v>1097.4807518079999</v>
      </c>
      <c r="S128" s="78">
        <v>3.0000000000000001E-3</v>
      </c>
      <c r="T128" s="78">
        <f t="shared" si="1"/>
        <v>5.6497734022950934E-3</v>
      </c>
      <c r="U128" s="78">
        <f>R128/'סכום נכסי הקרן'!$C$42</f>
        <v>7.9517996541462696E-4</v>
      </c>
    </row>
    <row r="129" spans="2:21">
      <c r="B129" t="s">
        <v>595</v>
      </c>
      <c r="C129" t="s">
        <v>596</v>
      </c>
      <c r="D129" t="s">
        <v>100</v>
      </c>
      <c r="E129" t="s">
        <v>123</v>
      </c>
      <c r="F129" t="s">
        <v>597</v>
      </c>
      <c r="G129" t="s">
        <v>127</v>
      </c>
      <c r="H129" t="s">
        <v>564</v>
      </c>
      <c r="I129" t="s">
        <v>208</v>
      </c>
      <c r="J129"/>
      <c r="K129" s="77">
        <v>0.5</v>
      </c>
      <c r="L129" t="s">
        <v>102</v>
      </c>
      <c r="M129" s="78">
        <v>3.15E-2</v>
      </c>
      <c r="N129" s="78">
        <v>4.0399999999999998E-2</v>
      </c>
      <c r="O129" s="77">
        <v>276202.40999999997</v>
      </c>
      <c r="P129" s="77">
        <v>110.56</v>
      </c>
      <c r="Q129" s="77">
        <v>4.83256</v>
      </c>
      <c r="R129" s="77">
        <v>310.20194449600001</v>
      </c>
      <c r="S129" s="78">
        <v>2E-3</v>
      </c>
      <c r="T129" s="78">
        <f t="shared" si="1"/>
        <v>1.596903355677554E-3</v>
      </c>
      <c r="U129" s="78">
        <f>R129/'סכום נכסי הקרן'!$C$42</f>
        <v>2.2475689991785172E-4</v>
      </c>
    </row>
    <row r="130" spans="2:21">
      <c r="B130" t="s">
        <v>598</v>
      </c>
      <c r="C130" t="s">
        <v>599</v>
      </c>
      <c r="D130" t="s">
        <v>100</v>
      </c>
      <c r="E130" t="s">
        <v>123</v>
      </c>
      <c r="F130" t="s">
        <v>597</v>
      </c>
      <c r="G130" t="s">
        <v>127</v>
      </c>
      <c r="H130" t="s">
        <v>564</v>
      </c>
      <c r="I130" t="s">
        <v>208</v>
      </c>
      <c r="J130"/>
      <c r="K130" s="77">
        <v>2.83</v>
      </c>
      <c r="L130" t="s">
        <v>102</v>
      </c>
      <c r="M130" s="78">
        <v>0.01</v>
      </c>
      <c r="N130" s="78">
        <v>3.6700000000000003E-2</v>
      </c>
      <c r="O130" s="77">
        <v>626235.81999999995</v>
      </c>
      <c r="P130" s="77">
        <v>100.59</v>
      </c>
      <c r="Q130" s="77">
        <v>0</v>
      </c>
      <c r="R130" s="77">
        <v>629.93061133799995</v>
      </c>
      <c r="S130" s="78">
        <v>1.6999999999999999E-3</v>
      </c>
      <c r="T130" s="78">
        <f t="shared" si="1"/>
        <v>3.2428497787918816E-3</v>
      </c>
      <c r="U130" s="78">
        <f>R130/'סכום נכסי הקרן'!$C$42</f>
        <v>4.5641638900013946E-4</v>
      </c>
    </row>
    <row r="131" spans="2:21">
      <c r="B131" t="s">
        <v>600</v>
      </c>
      <c r="C131" t="s">
        <v>601</v>
      </c>
      <c r="D131" t="s">
        <v>100</v>
      </c>
      <c r="E131" t="s">
        <v>123</v>
      </c>
      <c r="F131" t="s">
        <v>597</v>
      </c>
      <c r="G131" t="s">
        <v>127</v>
      </c>
      <c r="H131" t="s">
        <v>564</v>
      </c>
      <c r="I131" t="s">
        <v>208</v>
      </c>
      <c r="J131"/>
      <c r="K131" s="77">
        <v>3.42</v>
      </c>
      <c r="L131" t="s">
        <v>102</v>
      </c>
      <c r="M131" s="78">
        <v>3.2300000000000002E-2</v>
      </c>
      <c r="N131" s="78">
        <v>4.1500000000000002E-2</v>
      </c>
      <c r="O131" s="77">
        <v>689120.28</v>
      </c>
      <c r="P131" s="77">
        <v>100.15</v>
      </c>
      <c r="Q131" s="77">
        <v>46.762740000000001</v>
      </c>
      <c r="R131" s="77">
        <v>736.91670041999998</v>
      </c>
      <c r="S131" s="78">
        <v>1.5E-3</v>
      </c>
      <c r="T131" s="78">
        <f t="shared" si="1"/>
        <v>3.7936085593128933E-3</v>
      </c>
      <c r="U131" s="78">
        <f>R131/'סכום נכסי הקרן'!$C$42</f>
        <v>5.3393318779220995E-4</v>
      </c>
    </row>
    <row r="132" spans="2:21">
      <c r="B132" t="s">
        <v>602</v>
      </c>
      <c r="C132" t="s">
        <v>603</v>
      </c>
      <c r="D132" t="s">
        <v>100</v>
      </c>
      <c r="E132" t="s">
        <v>123</v>
      </c>
      <c r="F132" t="s">
        <v>604</v>
      </c>
      <c r="G132" t="s">
        <v>112</v>
      </c>
      <c r="H132" t="s">
        <v>564</v>
      </c>
      <c r="I132" t="s">
        <v>208</v>
      </c>
      <c r="J132"/>
      <c r="K132" s="77">
        <v>4.8600000000000003</v>
      </c>
      <c r="L132" t="s">
        <v>102</v>
      </c>
      <c r="M132" s="78">
        <v>0.03</v>
      </c>
      <c r="N132" s="78">
        <v>4.3099999999999999E-2</v>
      </c>
      <c r="O132" s="77">
        <v>414803.63</v>
      </c>
      <c r="P132" s="77">
        <v>95.81</v>
      </c>
      <c r="Q132" s="77">
        <v>0</v>
      </c>
      <c r="R132" s="77">
        <v>397.42335790300001</v>
      </c>
      <c r="S132" s="78">
        <v>1.5E-3</v>
      </c>
      <c r="T132" s="78">
        <f t="shared" si="1"/>
        <v>2.0459146214930508E-3</v>
      </c>
      <c r="U132" s="78">
        <f>R132/'סכום נכסי הקרן'!$C$42</f>
        <v>2.8795319778652433E-4</v>
      </c>
    </row>
    <row r="133" spans="2:21">
      <c r="B133" t="s">
        <v>605</v>
      </c>
      <c r="C133" t="s">
        <v>606</v>
      </c>
      <c r="D133" t="s">
        <v>100</v>
      </c>
      <c r="E133" t="s">
        <v>123</v>
      </c>
      <c r="F133" t="s">
        <v>607</v>
      </c>
      <c r="G133" t="s">
        <v>335</v>
      </c>
      <c r="H133" t="s">
        <v>571</v>
      </c>
      <c r="I133" t="s">
        <v>149</v>
      </c>
      <c r="J133"/>
      <c r="K133" s="77">
        <v>1.99</v>
      </c>
      <c r="L133" t="s">
        <v>102</v>
      </c>
      <c r="M133" s="78">
        <v>2.5000000000000001E-2</v>
      </c>
      <c r="N133" s="78">
        <v>3.5400000000000001E-2</v>
      </c>
      <c r="O133" s="77">
        <v>325839.21000000002</v>
      </c>
      <c r="P133" s="77">
        <v>111.2</v>
      </c>
      <c r="Q133" s="77">
        <v>0</v>
      </c>
      <c r="R133" s="77">
        <v>362.33320151999999</v>
      </c>
      <c r="S133" s="78">
        <v>8.9999999999999998E-4</v>
      </c>
      <c r="T133" s="78">
        <f t="shared" si="1"/>
        <v>1.8652723351582357E-3</v>
      </c>
      <c r="U133" s="78">
        <f>R133/'סכום נכסי הקרן'!$C$42</f>
        <v>2.6252861581270827E-4</v>
      </c>
    </row>
    <row r="134" spans="2:21">
      <c r="B134" t="s">
        <v>608</v>
      </c>
      <c r="C134" t="s">
        <v>609</v>
      </c>
      <c r="D134" t="s">
        <v>100</v>
      </c>
      <c r="E134" t="s">
        <v>123</v>
      </c>
      <c r="F134" t="s">
        <v>607</v>
      </c>
      <c r="G134" t="s">
        <v>335</v>
      </c>
      <c r="H134" t="s">
        <v>571</v>
      </c>
      <c r="I134" t="s">
        <v>149</v>
      </c>
      <c r="J134"/>
      <c r="K134" s="77">
        <v>4.9800000000000004</v>
      </c>
      <c r="L134" t="s">
        <v>102</v>
      </c>
      <c r="M134" s="78">
        <v>1.9E-2</v>
      </c>
      <c r="N134" s="78">
        <v>3.85E-2</v>
      </c>
      <c r="O134" s="77">
        <v>383748.77</v>
      </c>
      <c r="P134" s="77">
        <v>102.11</v>
      </c>
      <c r="Q134" s="77">
        <v>0</v>
      </c>
      <c r="R134" s="77">
        <v>391.84586904700001</v>
      </c>
      <c r="S134" s="78">
        <v>1.2999999999999999E-3</v>
      </c>
      <c r="T134" s="78">
        <f t="shared" si="1"/>
        <v>2.0172020011228861E-3</v>
      </c>
      <c r="U134" s="78">
        <f>R134/'סכום נכסי הקרן'!$C$42</f>
        <v>2.8391202677891615E-4</v>
      </c>
    </row>
    <row r="135" spans="2:21">
      <c r="B135" t="s">
        <v>610</v>
      </c>
      <c r="C135" t="s">
        <v>611</v>
      </c>
      <c r="D135" t="s">
        <v>100</v>
      </c>
      <c r="E135" t="s">
        <v>123</v>
      </c>
      <c r="F135" t="s">
        <v>607</v>
      </c>
      <c r="G135" t="s">
        <v>335</v>
      </c>
      <c r="H135" t="s">
        <v>571</v>
      </c>
      <c r="I135" t="s">
        <v>149</v>
      </c>
      <c r="J135"/>
      <c r="K135" s="77">
        <v>6.74</v>
      </c>
      <c r="L135" t="s">
        <v>102</v>
      </c>
      <c r="M135" s="78">
        <v>3.8999999999999998E-3</v>
      </c>
      <c r="N135" s="78">
        <v>4.1700000000000001E-2</v>
      </c>
      <c r="O135" s="77">
        <v>402082.5</v>
      </c>
      <c r="P135" s="77">
        <v>83.82</v>
      </c>
      <c r="Q135" s="77">
        <v>0</v>
      </c>
      <c r="R135" s="77">
        <v>337.02555150000001</v>
      </c>
      <c r="S135" s="78">
        <v>1.6999999999999999E-3</v>
      </c>
      <c r="T135" s="78">
        <f t="shared" si="1"/>
        <v>1.7349898789766234E-3</v>
      </c>
      <c r="U135" s="78">
        <f>R135/'סכום נכסי הקרן'!$C$42</f>
        <v>2.4419195137966341E-4</v>
      </c>
    </row>
    <row r="136" spans="2:21">
      <c r="B136" t="s">
        <v>612</v>
      </c>
      <c r="C136" t="s">
        <v>613</v>
      </c>
      <c r="D136" t="s">
        <v>100</v>
      </c>
      <c r="E136" t="s">
        <v>123</v>
      </c>
      <c r="F136" t="s">
        <v>614</v>
      </c>
      <c r="G136" t="s">
        <v>615</v>
      </c>
      <c r="H136" t="s">
        <v>571</v>
      </c>
      <c r="I136" t="s">
        <v>149</v>
      </c>
      <c r="J136"/>
      <c r="K136" s="77">
        <v>1.29</v>
      </c>
      <c r="L136" t="s">
        <v>102</v>
      </c>
      <c r="M136" s="78">
        <v>1.8499999999999999E-2</v>
      </c>
      <c r="N136" s="78">
        <v>3.5799999999999998E-2</v>
      </c>
      <c r="O136" s="77">
        <v>511508.01</v>
      </c>
      <c r="P136" s="77">
        <v>109.43</v>
      </c>
      <c r="Q136" s="77">
        <v>0</v>
      </c>
      <c r="R136" s="77">
        <v>559.74321534299997</v>
      </c>
      <c r="S136" s="78">
        <v>8.9999999999999998E-4</v>
      </c>
      <c r="T136" s="78">
        <f t="shared" si="1"/>
        <v>2.8815287420305207E-3</v>
      </c>
      <c r="U136" s="78">
        <f>R136/'סכום נכסי הקרן'!$C$42</f>
        <v>4.0556209289708503E-4</v>
      </c>
    </row>
    <row r="137" spans="2:21">
      <c r="B137" t="s">
        <v>616</v>
      </c>
      <c r="C137" t="s">
        <v>617</v>
      </c>
      <c r="D137" t="s">
        <v>100</v>
      </c>
      <c r="E137" t="s">
        <v>123</v>
      </c>
      <c r="F137" t="s">
        <v>614</v>
      </c>
      <c r="G137" t="s">
        <v>615</v>
      </c>
      <c r="H137" t="s">
        <v>571</v>
      </c>
      <c r="I137" t="s">
        <v>149</v>
      </c>
      <c r="J137"/>
      <c r="K137" s="77">
        <v>3.91</v>
      </c>
      <c r="L137" t="s">
        <v>102</v>
      </c>
      <c r="M137" s="78">
        <v>0.01</v>
      </c>
      <c r="N137" s="78">
        <v>4.7399999999999998E-2</v>
      </c>
      <c r="O137" s="77">
        <v>1361551.19</v>
      </c>
      <c r="P137" s="77">
        <v>94.21</v>
      </c>
      <c r="Q137" s="77">
        <v>0</v>
      </c>
      <c r="R137" s="77">
        <v>1282.7173760989999</v>
      </c>
      <c r="S137" s="78">
        <v>1.1000000000000001E-3</v>
      </c>
      <c r="T137" s="78">
        <f t="shared" si="1"/>
        <v>6.6033618377424885E-3</v>
      </c>
      <c r="U137" s="78">
        <f>R137/'סכום נכסי הקרן'!$C$42</f>
        <v>9.2939320993356916E-4</v>
      </c>
    </row>
    <row r="138" spans="2:21">
      <c r="B138" t="s">
        <v>618</v>
      </c>
      <c r="C138" t="s">
        <v>619</v>
      </c>
      <c r="D138" t="s">
        <v>100</v>
      </c>
      <c r="E138" t="s">
        <v>123</v>
      </c>
      <c r="F138" t="s">
        <v>614</v>
      </c>
      <c r="G138" t="s">
        <v>615</v>
      </c>
      <c r="H138" t="s">
        <v>571</v>
      </c>
      <c r="I138" t="s">
        <v>149</v>
      </c>
      <c r="J138"/>
      <c r="K138" s="77">
        <v>2.6</v>
      </c>
      <c r="L138" t="s">
        <v>102</v>
      </c>
      <c r="M138" s="78">
        <v>3.5400000000000001E-2</v>
      </c>
      <c r="N138" s="78">
        <v>4.5600000000000002E-2</v>
      </c>
      <c r="O138" s="77">
        <v>1321302.1499999999</v>
      </c>
      <c r="P138" s="77">
        <v>100.73</v>
      </c>
      <c r="Q138" s="77">
        <v>24.168420000000001</v>
      </c>
      <c r="R138" s="77">
        <v>1355.1160756950001</v>
      </c>
      <c r="S138" s="78">
        <v>1.9E-3</v>
      </c>
      <c r="T138" s="78">
        <f t="shared" si="1"/>
        <v>6.9760665495694468E-3</v>
      </c>
      <c r="U138" s="78">
        <f>R138/'סכום נכסי הקרן'!$C$42</f>
        <v>9.8184970663838141E-4</v>
      </c>
    </row>
    <row r="139" spans="2:21">
      <c r="B139" t="s">
        <v>620</v>
      </c>
      <c r="C139" t="s">
        <v>621</v>
      </c>
      <c r="D139" t="s">
        <v>100</v>
      </c>
      <c r="E139" t="s">
        <v>123</v>
      </c>
      <c r="F139" t="s">
        <v>614</v>
      </c>
      <c r="G139" t="s">
        <v>615</v>
      </c>
      <c r="H139" t="s">
        <v>571</v>
      </c>
      <c r="I139" t="s">
        <v>149</v>
      </c>
      <c r="J139"/>
      <c r="K139" s="77">
        <v>1.1499999999999999</v>
      </c>
      <c r="L139" t="s">
        <v>102</v>
      </c>
      <c r="M139" s="78">
        <v>0.01</v>
      </c>
      <c r="N139" s="78">
        <v>4.1099999999999998E-2</v>
      </c>
      <c r="O139" s="77">
        <v>821612.59</v>
      </c>
      <c r="P139" s="77">
        <v>106.62</v>
      </c>
      <c r="Q139" s="77">
        <v>0</v>
      </c>
      <c r="R139" s="77">
        <v>876.00334345800002</v>
      </c>
      <c r="S139" s="78">
        <v>8.9999999999999998E-4</v>
      </c>
      <c r="T139" s="78">
        <f t="shared" si="1"/>
        <v>4.5096193095297485E-3</v>
      </c>
      <c r="U139" s="78">
        <f>R139/'סכום נכסי הקרן'!$C$42</f>
        <v>6.3470845133864733E-4</v>
      </c>
    </row>
    <row r="140" spans="2:21">
      <c r="B140" t="s">
        <v>622</v>
      </c>
      <c r="C140" t="s">
        <v>623</v>
      </c>
      <c r="D140" t="s">
        <v>100</v>
      </c>
      <c r="E140" t="s">
        <v>123</v>
      </c>
      <c r="F140" t="s">
        <v>624</v>
      </c>
      <c r="G140" t="s">
        <v>335</v>
      </c>
      <c r="H140" t="s">
        <v>571</v>
      </c>
      <c r="I140" t="s">
        <v>149</v>
      </c>
      <c r="J140"/>
      <c r="K140" s="77">
        <v>3.51</v>
      </c>
      <c r="L140" t="s">
        <v>102</v>
      </c>
      <c r="M140" s="78">
        <v>2.75E-2</v>
      </c>
      <c r="N140" s="78">
        <v>3.04E-2</v>
      </c>
      <c r="O140" s="77">
        <v>714264.5</v>
      </c>
      <c r="P140" s="77">
        <v>110.48</v>
      </c>
      <c r="Q140" s="77">
        <v>0</v>
      </c>
      <c r="R140" s="77">
        <v>789.11941960000001</v>
      </c>
      <c r="S140" s="78">
        <v>1.4E-3</v>
      </c>
      <c r="T140" s="78">
        <f t="shared" ref="T140:T202" si="2">R140/$R$11</f>
        <v>4.0623454222280453E-3</v>
      </c>
      <c r="U140" s="78">
        <f>R140/'סכום נכסי הקרן'!$C$42</f>
        <v>5.7175668161086419E-4</v>
      </c>
    </row>
    <row r="141" spans="2:21">
      <c r="B141" t="s">
        <v>625</v>
      </c>
      <c r="C141" t="s">
        <v>626</v>
      </c>
      <c r="D141" t="s">
        <v>100</v>
      </c>
      <c r="E141" t="s">
        <v>123</v>
      </c>
      <c r="F141" t="s">
        <v>624</v>
      </c>
      <c r="G141" t="s">
        <v>335</v>
      </c>
      <c r="H141" t="s">
        <v>571</v>
      </c>
      <c r="I141" t="s">
        <v>149</v>
      </c>
      <c r="J141"/>
      <c r="K141" s="77">
        <v>5.16</v>
      </c>
      <c r="L141" t="s">
        <v>102</v>
      </c>
      <c r="M141" s="78">
        <v>8.5000000000000006E-3</v>
      </c>
      <c r="N141" s="78">
        <v>3.4700000000000002E-2</v>
      </c>
      <c r="O141" s="77">
        <v>549509.1</v>
      </c>
      <c r="P141" s="77">
        <v>96.94</v>
      </c>
      <c r="Q141" s="77">
        <v>0</v>
      </c>
      <c r="R141" s="77">
        <v>532.69412153999997</v>
      </c>
      <c r="S141" s="78">
        <v>1.1000000000000001E-3</v>
      </c>
      <c r="T141" s="78">
        <f t="shared" si="2"/>
        <v>2.7422814245057119E-3</v>
      </c>
      <c r="U141" s="78">
        <f>R141/'סכום נכסי הקרן'!$C$42</f>
        <v>3.8596366491615454E-4</v>
      </c>
    </row>
    <row r="142" spans="2:21">
      <c r="B142" t="s">
        <v>627</v>
      </c>
      <c r="C142" t="s">
        <v>628</v>
      </c>
      <c r="D142" t="s">
        <v>100</v>
      </c>
      <c r="E142" t="s">
        <v>123</v>
      </c>
      <c r="F142" t="s">
        <v>624</v>
      </c>
      <c r="G142" t="s">
        <v>335</v>
      </c>
      <c r="H142" t="s">
        <v>571</v>
      </c>
      <c r="I142" t="s">
        <v>149</v>
      </c>
      <c r="J142"/>
      <c r="K142" s="77">
        <v>6.49</v>
      </c>
      <c r="L142" t="s">
        <v>102</v>
      </c>
      <c r="M142" s="78">
        <v>3.1800000000000002E-2</v>
      </c>
      <c r="N142" s="78">
        <v>3.6799999999999999E-2</v>
      </c>
      <c r="O142" s="77">
        <v>549005.31000000006</v>
      </c>
      <c r="P142" s="77">
        <v>101.6</v>
      </c>
      <c r="Q142" s="77">
        <v>0</v>
      </c>
      <c r="R142" s="77">
        <v>557.78939495999998</v>
      </c>
      <c r="S142" s="78">
        <v>2.8E-3</v>
      </c>
      <c r="T142" s="78">
        <f t="shared" si="2"/>
        <v>2.8714705770790626E-3</v>
      </c>
      <c r="U142" s="78">
        <f>R142/'סכום נכסי הקרן'!$C$42</f>
        <v>4.0414645182819078E-4</v>
      </c>
    </row>
    <row r="143" spans="2:21">
      <c r="B143" t="s">
        <v>629</v>
      </c>
      <c r="C143" t="s">
        <v>630</v>
      </c>
      <c r="D143" t="s">
        <v>100</v>
      </c>
      <c r="E143" t="s">
        <v>123</v>
      </c>
      <c r="F143" t="s">
        <v>631</v>
      </c>
      <c r="G143" t="s">
        <v>632</v>
      </c>
      <c r="H143" t="s">
        <v>633</v>
      </c>
      <c r="I143" t="s">
        <v>149</v>
      </c>
      <c r="J143"/>
      <c r="K143" s="77">
        <v>2.41</v>
      </c>
      <c r="L143" t="s">
        <v>102</v>
      </c>
      <c r="M143" s="78">
        <v>2.5700000000000001E-2</v>
      </c>
      <c r="N143" s="78">
        <v>4.1099999999999998E-2</v>
      </c>
      <c r="O143" s="77">
        <v>871245.83</v>
      </c>
      <c r="P143" s="77">
        <v>109.71</v>
      </c>
      <c r="Q143" s="77">
        <v>0</v>
      </c>
      <c r="R143" s="77">
        <v>955.84380009300003</v>
      </c>
      <c r="S143" s="78">
        <v>6.9999999999999999E-4</v>
      </c>
      <c r="T143" s="78">
        <f t="shared" si="2"/>
        <v>4.9206337966452669E-3</v>
      </c>
      <c r="U143" s="78">
        <f>R143/'סכום נכסי הקרן'!$C$42</f>
        <v>6.9255687505005855E-4</v>
      </c>
    </row>
    <row r="144" spans="2:21">
      <c r="B144" t="s">
        <v>634</v>
      </c>
      <c r="C144" t="s">
        <v>635</v>
      </c>
      <c r="D144" t="s">
        <v>100</v>
      </c>
      <c r="E144" t="s">
        <v>123</v>
      </c>
      <c r="F144" t="s">
        <v>631</v>
      </c>
      <c r="G144" t="s">
        <v>632</v>
      </c>
      <c r="H144" t="s">
        <v>633</v>
      </c>
      <c r="I144" t="s">
        <v>149</v>
      </c>
      <c r="J144"/>
      <c r="K144" s="77">
        <v>4.3099999999999996</v>
      </c>
      <c r="L144" t="s">
        <v>102</v>
      </c>
      <c r="M144" s="78">
        <v>0.04</v>
      </c>
      <c r="N144" s="78">
        <v>4.2700000000000002E-2</v>
      </c>
      <c r="O144" s="77">
        <v>468188.7</v>
      </c>
      <c r="P144" s="77">
        <v>99.7</v>
      </c>
      <c r="Q144" s="77">
        <v>0</v>
      </c>
      <c r="R144" s="77">
        <v>466.78413389999997</v>
      </c>
      <c r="S144" s="78">
        <v>1.5E-3</v>
      </c>
      <c r="T144" s="78">
        <f t="shared" si="2"/>
        <v>2.4029802618196114E-3</v>
      </c>
      <c r="U144" s="78">
        <f>R144/'סכום נכסי הקרן'!$C$42</f>
        <v>3.3820856615409198E-4</v>
      </c>
    </row>
    <row r="145" spans="2:21">
      <c r="B145" t="s">
        <v>636</v>
      </c>
      <c r="C145" t="s">
        <v>637</v>
      </c>
      <c r="D145" t="s">
        <v>100</v>
      </c>
      <c r="E145" t="s">
        <v>123</v>
      </c>
      <c r="F145" t="s">
        <v>631</v>
      </c>
      <c r="G145" t="s">
        <v>632</v>
      </c>
      <c r="H145" t="s">
        <v>633</v>
      </c>
      <c r="I145" t="s">
        <v>149</v>
      </c>
      <c r="J145"/>
      <c r="K145" s="77">
        <v>1.24</v>
      </c>
      <c r="L145" t="s">
        <v>102</v>
      </c>
      <c r="M145" s="78">
        <v>1.2200000000000001E-2</v>
      </c>
      <c r="N145" s="78">
        <v>3.8199999999999998E-2</v>
      </c>
      <c r="O145" s="77">
        <v>126498.6</v>
      </c>
      <c r="P145" s="77">
        <v>108.19</v>
      </c>
      <c r="Q145" s="77">
        <v>0</v>
      </c>
      <c r="R145" s="77">
        <v>136.85883534000001</v>
      </c>
      <c r="S145" s="78">
        <v>2.9999999999999997E-4</v>
      </c>
      <c r="T145" s="78">
        <f t="shared" si="2"/>
        <v>7.045421129247176E-4</v>
      </c>
      <c r="U145" s="78">
        <f>R145/'סכום נכסי הקרן'!$C$42</f>
        <v>9.9161104896886853E-5</v>
      </c>
    </row>
    <row r="146" spans="2:21">
      <c r="B146" t="s">
        <v>638</v>
      </c>
      <c r="C146" t="s">
        <v>639</v>
      </c>
      <c r="D146" t="s">
        <v>100</v>
      </c>
      <c r="E146" t="s">
        <v>123</v>
      </c>
      <c r="F146" t="s">
        <v>631</v>
      </c>
      <c r="G146" t="s">
        <v>632</v>
      </c>
      <c r="H146" t="s">
        <v>633</v>
      </c>
      <c r="I146" t="s">
        <v>149</v>
      </c>
      <c r="J146"/>
      <c r="K146" s="77">
        <v>5.09</v>
      </c>
      <c r="L146" t="s">
        <v>102</v>
      </c>
      <c r="M146" s="78">
        <v>1.09E-2</v>
      </c>
      <c r="N146" s="78">
        <v>4.3200000000000002E-2</v>
      </c>
      <c r="O146" s="77">
        <v>337145.16</v>
      </c>
      <c r="P146" s="77">
        <v>93.49</v>
      </c>
      <c r="Q146" s="77">
        <v>0</v>
      </c>
      <c r="R146" s="77">
        <v>315.197010084</v>
      </c>
      <c r="S146" s="78">
        <v>5.9999999999999995E-4</v>
      </c>
      <c r="T146" s="78">
        <f t="shared" si="2"/>
        <v>1.622617691583045E-3</v>
      </c>
      <c r="U146" s="78">
        <f>R146/'סכום נכסי הקרן'!$C$42</f>
        <v>2.2837607599448555E-4</v>
      </c>
    </row>
    <row r="147" spans="2:21">
      <c r="B147" t="s">
        <v>640</v>
      </c>
      <c r="C147" t="s">
        <v>641</v>
      </c>
      <c r="D147" t="s">
        <v>100</v>
      </c>
      <c r="E147" t="s">
        <v>123</v>
      </c>
      <c r="F147" t="s">
        <v>631</v>
      </c>
      <c r="G147" t="s">
        <v>632</v>
      </c>
      <c r="H147" t="s">
        <v>633</v>
      </c>
      <c r="I147" t="s">
        <v>149</v>
      </c>
      <c r="J147"/>
      <c r="K147" s="77">
        <v>6.06</v>
      </c>
      <c r="L147" t="s">
        <v>102</v>
      </c>
      <c r="M147" s="78">
        <v>1.54E-2</v>
      </c>
      <c r="N147" s="78">
        <v>4.53E-2</v>
      </c>
      <c r="O147" s="77">
        <v>377591.94</v>
      </c>
      <c r="P147" s="77">
        <v>90.46</v>
      </c>
      <c r="Q147" s="77">
        <v>3.1448900000000002</v>
      </c>
      <c r="R147" s="77">
        <v>344.71455892400002</v>
      </c>
      <c r="S147" s="78">
        <v>1.1000000000000001E-3</v>
      </c>
      <c r="T147" s="78">
        <f t="shared" si="2"/>
        <v>1.7745724862912385E-3</v>
      </c>
      <c r="U147" s="78">
        <f>R147/'סכום נכסי הקרן'!$C$42</f>
        <v>2.4976302371730271E-4</v>
      </c>
    </row>
    <row r="148" spans="2:21">
      <c r="B148" t="s">
        <v>642</v>
      </c>
      <c r="C148" t="s">
        <v>643</v>
      </c>
      <c r="D148" t="s">
        <v>100</v>
      </c>
      <c r="E148" t="s">
        <v>123</v>
      </c>
      <c r="F148" t="s">
        <v>644</v>
      </c>
      <c r="G148" t="s">
        <v>570</v>
      </c>
      <c r="H148" t="s">
        <v>645</v>
      </c>
      <c r="I148" t="s">
        <v>208</v>
      </c>
      <c r="J148"/>
      <c r="K148" s="77">
        <v>4.2300000000000004</v>
      </c>
      <c r="L148" t="s">
        <v>102</v>
      </c>
      <c r="M148" s="78">
        <v>7.4999999999999997E-3</v>
      </c>
      <c r="N148" s="78">
        <v>4.1700000000000001E-2</v>
      </c>
      <c r="O148" s="77">
        <v>1776113.96</v>
      </c>
      <c r="P148" s="77">
        <v>94.68</v>
      </c>
      <c r="Q148" s="77">
        <v>0</v>
      </c>
      <c r="R148" s="77">
        <v>1681.6246973279999</v>
      </c>
      <c r="S148" s="78">
        <v>1.1999999999999999E-3</v>
      </c>
      <c r="T148" s="78">
        <f t="shared" si="2"/>
        <v>8.6569158246780804E-3</v>
      </c>
      <c r="U148" s="78">
        <f>R148/'סכום נכסי הקרן'!$C$42</f>
        <v>1.2184216137355987E-3</v>
      </c>
    </row>
    <row r="149" spans="2:21">
      <c r="B149" t="s">
        <v>646</v>
      </c>
      <c r="C149" t="s">
        <v>647</v>
      </c>
      <c r="D149" t="s">
        <v>100</v>
      </c>
      <c r="E149" t="s">
        <v>123</v>
      </c>
      <c r="F149" t="s">
        <v>644</v>
      </c>
      <c r="G149" t="s">
        <v>570</v>
      </c>
      <c r="H149" t="s">
        <v>645</v>
      </c>
      <c r="I149" t="s">
        <v>208</v>
      </c>
      <c r="J149"/>
      <c r="K149" s="77">
        <v>6.26</v>
      </c>
      <c r="L149" t="s">
        <v>102</v>
      </c>
      <c r="M149" s="78">
        <v>4.0800000000000003E-2</v>
      </c>
      <c r="N149" s="78">
        <v>4.36E-2</v>
      </c>
      <c r="O149" s="77">
        <v>468371.78</v>
      </c>
      <c r="P149" s="77">
        <v>99.17</v>
      </c>
      <c r="Q149" s="77">
        <v>0</v>
      </c>
      <c r="R149" s="77">
        <v>464.48429422599997</v>
      </c>
      <c r="S149" s="78">
        <v>0</v>
      </c>
      <c r="T149" s="78">
        <f t="shared" si="2"/>
        <v>2.3911408076895025E-3</v>
      </c>
      <c r="U149" s="78">
        <f>R149/'סכום נכסי הקרן'!$C$42</f>
        <v>3.3654221671751395E-4</v>
      </c>
    </row>
    <row r="150" spans="2:21">
      <c r="B150" t="s">
        <v>648</v>
      </c>
      <c r="C150" t="s">
        <v>649</v>
      </c>
      <c r="D150" t="s">
        <v>100</v>
      </c>
      <c r="E150" t="s">
        <v>123</v>
      </c>
      <c r="F150" t="s">
        <v>650</v>
      </c>
      <c r="G150" t="s">
        <v>632</v>
      </c>
      <c r="H150" t="s">
        <v>633</v>
      </c>
      <c r="I150" t="s">
        <v>149</v>
      </c>
      <c r="J150"/>
      <c r="K150" s="77">
        <v>3.32</v>
      </c>
      <c r="L150" t="s">
        <v>102</v>
      </c>
      <c r="M150" s="78">
        <v>1.3299999999999999E-2</v>
      </c>
      <c r="N150" s="78">
        <v>3.6400000000000002E-2</v>
      </c>
      <c r="O150" s="77">
        <v>444093.91</v>
      </c>
      <c r="P150" s="77">
        <v>103.34</v>
      </c>
      <c r="Q150" s="77">
        <v>3.2904</v>
      </c>
      <c r="R150" s="77">
        <v>462.21704659400001</v>
      </c>
      <c r="S150" s="78">
        <v>1.4E-3</v>
      </c>
      <c r="T150" s="78">
        <f t="shared" si="2"/>
        <v>2.3794691356837862E-3</v>
      </c>
      <c r="U150" s="78">
        <f>R150/'סכום נכסי הקרן'!$C$42</f>
        <v>3.3489948185348099E-4</v>
      </c>
    </row>
    <row r="151" spans="2:21">
      <c r="B151" t="s">
        <v>651</v>
      </c>
      <c r="C151" t="s">
        <v>652</v>
      </c>
      <c r="D151" t="s">
        <v>100</v>
      </c>
      <c r="E151" t="s">
        <v>123</v>
      </c>
      <c r="F151" t="s">
        <v>653</v>
      </c>
      <c r="G151" t="s">
        <v>335</v>
      </c>
      <c r="H151" t="s">
        <v>645</v>
      </c>
      <c r="I151" t="s">
        <v>208</v>
      </c>
      <c r="J151"/>
      <c r="K151" s="77">
        <v>3.53</v>
      </c>
      <c r="L151" t="s">
        <v>102</v>
      </c>
      <c r="M151" s="78">
        <v>1.7999999999999999E-2</v>
      </c>
      <c r="N151" s="78">
        <v>3.2399999999999998E-2</v>
      </c>
      <c r="O151" s="77">
        <v>50352.28</v>
      </c>
      <c r="P151" s="77">
        <v>106.61</v>
      </c>
      <c r="Q151" s="77">
        <v>0.25446999999999997</v>
      </c>
      <c r="R151" s="77">
        <v>53.935035708000001</v>
      </c>
      <c r="S151" s="78">
        <v>1E-4</v>
      </c>
      <c r="T151" s="78">
        <f t="shared" si="2"/>
        <v>2.7765473762787621E-4</v>
      </c>
      <c r="U151" s="78">
        <f>R151/'סכום נכסי הקרן'!$C$42</f>
        <v>3.9078644211545322E-5</v>
      </c>
    </row>
    <row r="152" spans="2:21">
      <c r="B152" t="s">
        <v>654</v>
      </c>
      <c r="C152" t="s">
        <v>655</v>
      </c>
      <c r="D152" t="s">
        <v>100</v>
      </c>
      <c r="E152" t="s">
        <v>123</v>
      </c>
      <c r="F152" t="s">
        <v>656</v>
      </c>
      <c r="G152" t="s">
        <v>335</v>
      </c>
      <c r="H152" t="s">
        <v>645</v>
      </c>
      <c r="I152" t="s">
        <v>208</v>
      </c>
      <c r="J152"/>
      <c r="K152" s="77">
        <v>4.75</v>
      </c>
      <c r="L152" t="s">
        <v>102</v>
      </c>
      <c r="M152" s="78">
        <v>3.6200000000000003E-2</v>
      </c>
      <c r="N152" s="78">
        <v>4.4699999999999997E-2</v>
      </c>
      <c r="O152" s="77">
        <v>1381788.12</v>
      </c>
      <c r="P152" s="77">
        <v>99.56</v>
      </c>
      <c r="Q152" s="77">
        <v>0</v>
      </c>
      <c r="R152" s="77">
        <v>1375.708252272</v>
      </c>
      <c r="S152" s="78">
        <v>8.0000000000000004E-4</v>
      </c>
      <c r="T152" s="78">
        <f t="shared" si="2"/>
        <v>7.0820739955573938E-3</v>
      </c>
      <c r="U152" s="78">
        <f>R152/'סכום נכסי הקרן'!$C$42</f>
        <v>9.9676977355648926E-4</v>
      </c>
    </row>
    <row r="153" spans="2:21">
      <c r="B153" t="s">
        <v>657</v>
      </c>
      <c r="C153" t="s">
        <v>658</v>
      </c>
      <c r="D153" t="s">
        <v>100</v>
      </c>
      <c r="E153" t="s">
        <v>123</v>
      </c>
      <c r="F153" t="s">
        <v>659</v>
      </c>
      <c r="G153" t="s">
        <v>346</v>
      </c>
      <c r="H153" t="s">
        <v>660</v>
      </c>
      <c r="I153" t="s">
        <v>208</v>
      </c>
      <c r="J153"/>
      <c r="K153" s="77">
        <v>3.58</v>
      </c>
      <c r="L153" t="s">
        <v>102</v>
      </c>
      <c r="M153" s="78">
        <v>2.75E-2</v>
      </c>
      <c r="N153" s="78">
        <v>3.9E-2</v>
      </c>
      <c r="O153" s="77">
        <v>914003.24</v>
      </c>
      <c r="P153" s="77">
        <v>106.24</v>
      </c>
      <c r="Q153" s="77">
        <v>30.47071</v>
      </c>
      <c r="R153" s="77">
        <v>1001.5077521760001</v>
      </c>
      <c r="S153" s="78">
        <v>1E-3</v>
      </c>
      <c r="T153" s="78">
        <f t="shared" si="2"/>
        <v>5.1557094291765837E-3</v>
      </c>
      <c r="U153" s="78">
        <f>R153/'סכום נכסי הקרן'!$C$42</f>
        <v>7.2564270346047572E-4</v>
      </c>
    </row>
    <row r="154" spans="2:21">
      <c r="B154" t="s">
        <v>661</v>
      </c>
      <c r="C154" t="s">
        <v>662</v>
      </c>
      <c r="D154" t="s">
        <v>100</v>
      </c>
      <c r="E154" t="s">
        <v>123</v>
      </c>
      <c r="F154" t="s">
        <v>663</v>
      </c>
      <c r="G154" t="s">
        <v>664</v>
      </c>
      <c r="H154" t="s">
        <v>665</v>
      </c>
      <c r="I154" t="s">
        <v>149</v>
      </c>
      <c r="J154"/>
      <c r="K154" s="77">
        <v>4.04</v>
      </c>
      <c r="L154" t="s">
        <v>102</v>
      </c>
      <c r="M154" s="78">
        <v>3.2500000000000001E-2</v>
      </c>
      <c r="N154" s="78">
        <v>4.82E-2</v>
      </c>
      <c r="O154" s="77">
        <v>335387.84000000003</v>
      </c>
      <c r="P154" s="77">
        <v>99.9</v>
      </c>
      <c r="Q154" s="77">
        <v>0</v>
      </c>
      <c r="R154" s="77">
        <v>335.05245215999997</v>
      </c>
      <c r="S154" s="78">
        <v>1.2999999999999999E-3</v>
      </c>
      <c r="T154" s="78">
        <f t="shared" si="2"/>
        <v>1.7248324669647465E-3</v>
      </c>
      <c r="U154" s="78">
        <f>R154/'סכום נכסי הקרן'!$C$42</f>
        <v>2.427623417374386E-4</v>
      </c>
    </row>
    <row r="155" spans="2:21">
      <c r="B155" t="s">
        <v>666</v>
      </c>
      <c r="C155" t="s">
        <v>667</v>
      </c>
      <c r="D155" t="s">
        <v>100</v>
      </c>
      <c r="E155" t="s">
        <v>123</v>
      </c>
      <c r="F155" t="s">
        <v>650</v>
      </c>
      <c r="G155" t="s">
        <v>632</v>
      </c>
      <c r="H155" t="s">
        <v>665</v>
      </c>
      <c r="I155" t="s">
        <v>149</v>
      </c>
      <c r="J155"/>
      <c r="K155" s="77">
        <v>3.08</v>
      </c>
      <c r="L155" t="s">
        <v>102</v>
      </c>
      <c r="M155" s="78">
        <v>3.2800000000000003E-2</v>
      </c>
      <c r="N155" s="78">
        <v>7.6600000000000001E-2</v>
      </c>
      <c r="O155" s="77">
        <v>651520.68000000005</v>
      </c>
      <c r="P155" s="77">
        <v>99.89</v>
      </c>
      <c r="Q155" s="77">
        <v>0</v>
      </c>
      <c r="R155" s="77">
        <v>650.80400725200002</v>
      </c>
      <c r="S155" s="78">
        <v>5.0000000000000001E-4</v>
      </c>
      <c r="T155" s="78">
        <f t="shared" si="2"/>
        <v>3.3503049271908069E-3</v>
      </c>
      <c r="U155" s="78">
        <f>R155/'סכום נכסי הקרן'!$C$42</f>
        <v>4.7154021346233299E-4</v>
      </c>
    </row>
    <row r="156" spans="2:21">
      <c r="B156" t="s">
        <v>668</v>
      </c>
      <c r="C156" t="s">
        <v>669</v>
      </c>
      <c r="D156" t="s">
        <v>100</v>
      </c>
      <c r="E156" t="s">
        <v>123</v>
      </c>
      <c r="F156" t="s">
        <v>650</v>
      </c>
      <c r="G156" t="s">
        <v>632</v>
      </c>
      <c r="H156" t="s">
        <v>665</v>
      </c>
      <c r="I156" t="s">
        <v>149</v>
      </c>
      <c r="J156"/>
      <c r="K156" s="77">
        <v>2.4</v>
      </c>
      <c r="L156" t="s">
        <v>102</v>
      </c>
      <c r="M156" s="78">
        <v>0.04</v>
      </c>
      <c r="N156" s="78">
        <v>7.3700000000000002E-2</v>
      </c>
      <c r="O156" s="77">
        <v>666721.42000000004</v>
      </c>
      <c r="P156" s="77">
        <v>103.93</v>
      </c>
      <c r="Q156" s="77">
        <v>0</v>
      </c>
      <c r="R156" s="77">
        <v>692.92357180600004</v>
      </c>
      <c r="S156" s="78">
        <v>2.9999999999999997E-4</v>
      </c>
      <c r="T156" s="78">
        <f t="shared" si="2"/>
        <v>3.5671342384488067E-3</v>
      </c>
      <c r="U156" s="78">
        <f>R156/'סכום נכסי הקרן'!$C$42</f>
        <v>5.0205795496272173E-4</v>
      </c>
    </row>
    <row r="157" spans="2:21">
      <c r="B157" t="s">
        <v>670</v>
      </c>
      <c r="C157" t="s">
        <v>671</v>
      </c>
      <c r="D157" t="s">
        <v>100</v>
      </c>
      <c r="E157" t="s">
        <v>123</v>
      </c>
      <c r="F157" t="s">
        <v>650</v>
      </c>
      <c r="G157" t="s">
        <v>632</v>
      </c>
      <c r="H157" t="s">
        <v>665</v>
      </c>
      <c r="I157" t="s">
        <v>149</v>
      </c>
      <c r="J157"/>
      <c r="K157" s="77">
        <v>4.9400000000000004</v>
      </c>
      <c r="L157" t="s">
        <v>102</v>
      </c>
      <c r="M157" s="78">
        <v>1.7899999999999999E-2</v>
      </c>
      <c r="N157" s="78">
        <v>7.1900000000000006E-2</v>
      </c>
      <c r="O157" s="77">
        <v>248121.29</v>
      </c>
      <c r="P157" s="77">
        <v>85.02</v>
      </c>
      <c r="Q157" s="77">
        <v>64.009690000000006</v>
      </c>
      <c r="R157" s="77">
        <v>274.96241075799998</v>
      </c>
      <c r="S157" s="78">
        <v>2.0000000000000001E-4</v>
      </c>
      <c r="T157" s="78">
        <f t="shared" si="2"/>
        <v>1.415492082546575E-3</v>
      </c>
      <c r="U157" s="78">
        <f>R157/'סכום נכסי הקרן'!$C$42</f>
        <v>1.992240865424489E-4</v>
      </c>
    </row>
    <row r="158" spans="2:21">
      <c r="B158" t="s">
        <v>672</v>
      </c>
      <c r="C158" t="s">
        <v>673</v>
      </c>
      <c r="D158" t="s">
        <v>100</v>
      </c>
      <c r="E158" t="s">
        <v>123</v>
      </c>
      <c r="F158" t="s">
        <v>653</v>
      </c>
      <c r="G158" t="s">
        <v>335</v>
      </c>
      <c r="H158" t="s">
        <v>660</v>
      </c>
      <c r="I158" t="s">
        <v>208</v>
      </c>
      <c r="J158"/>
      <c r="K158" s="77">
        <v>2.78</v>
      </c>
      <c r="L158" t="s">
        <v>102</v>
      </c>
      <c r="M158" s="78">
        <v>3.3000000000000002E-2</v>
      </c>
      <c r="N158" s="78">
        <v>4.6800000000000001E-2</v>
      </c>
      <c r="O158" s="77">
        <v>842285.08</v>
      </c>
      <c r="P158" s="77">
        <v>107.69</v>
      </c>
      <c r="Q158" s="77">
        <v>0</v>
      </c>
      <c r="R158" s="77">
        <v>907.05680265199999</v>
      </c>
      <c r="S158" s="78">
        <v>1.2999999999999999E-3</v>
      </c>
      <c r="T158" s="78">
        <f t="shared" si="2"/>
        <v>4.6694808902586022E-3</v>
      </c>
      <c r="U158" s="78">
        <f>R158/'סכום נכסי הקרן'!$C$42</f>
        <v>6.5720824330967715E-4</v>
      </c>
    </row>
    <row r="159" spans="2:21">
      <c r="B159" t="s">
        <v>674</v>
      </c>
      <c r="C159" t="s">
        <v>675</v>
      </c>
      <c r="D159" t="s">
        <v>100</v>
      </c>
      <c r="E159" t="s">
        <v>123</v>
      </c>
      <c r="F159" t="s">
        <v>653</v>
      </c>
      <c r="G159" t="s">
        <v>335</v>
      </c>
      <c r="H159" t="s">
        <v>660</v>
      </c>
      <c r="I159" t="s">
        <v>208</v>
      </c>
      <c r="J159"/>
      <c r="K159" s="77">
        <v>3.02</v>
      </c>
      <c r="L159" t="s">
        <v>102</v>
      </c>
      <c r="M159" s="78">
        <v>3.6499999999999998E-2</v>
      </c>
      <c r="N159" s="78">
        <v>4.7600000000000003E-2</v>
      </c>
      <c r="O159" s="77">
        <v>275953.71999999997</v>
      </c>
      <c r="P159" s="77">
        <v>101</v>
      </c>
      <c r="Q159" s="77">
        <v>0</v>
      </c>
      <c r="R159" s="77">
        <v>278.71325719999999</v>
      </c>
      <c r="S159" s="78">
        <v>1.5E-3</v>
      </c>
      <c r="T159" s="78">
        <f t="shared" si="2"/>
        <v>1.4348012434855653E-3</v>
      </c>
      <c r="U159" s="78">
        <f>R159/'סכום נכסי הקרן'!$C$42</f>
        <v>2.019417633118242E-4</v>
      </c>
    </row>
    <row r="160" spans="2:21">
      <c r="B160" t="s">
        <v>676</v>
      </c>
      <c r="C160" t="s">
        <v>677</v>
      </c>
      <c r="D160" t="s">
        <v>100</v>
      </c>
      <c r="E160" t="s">
        <v>123</v>
      </c>
      <c r="F160" t="s">
        <v>678</v>
      </c>
      <c r="G160" t="s">
        <v>335</v>
      </c>
      <c r="H160" t="s">
        <v>660</v>
      </c>
      <c r="I160" t="s">
        <v>208</v>
      </c>
      <c r="J160"/>
      <c r="K160" s="77">
        <v>2.2599999999999998</v>
      </c>
      <c r="L160" t="s">
        <v>102</v>
      </c>
      <c r="M160" s="78">
        <v>1E-3</v>
      </c>
      <c r="N160" s="78">
        <v>3.3300000000000003E-2</v>
      </c>
      <c r="O160" s="77">
        <v>829982.34</v>
      </c>
      <c r="P160" s="77">
        <v>103.63</v>
      </c>
      <c r="Q160" s="77">
        <v>0</v>
      </c>
      <c r="R160" s="77">
        <v>860.110698942</v>
      </c>
      <c r="S160" s="78">
        <v>1.5E-3</v>
      </c>
      <c r="T160" s="78">
        <f t="shared" si="2"/>
        <v>4.4278048083362586E-3</v>
      </c>
      <c r="U160" s="78">
        <f>R160/'סכום נכסי הקרן'!$C$42</f>
        <v>6.231934316029839E-4</v>
      </c>
    </row>
    <row r="161" spans="2:21">
      <c r="B161" t="s">
        <v>679</v>
      </c>
      <c r="C161" t="s">
        <v>680</v>
      </c>
      <c r="D161" t="s">
        <v>100</v>
      </c>
      <c r="E161" t="s">
        <v>123</v>
      </c>
      <c r="F161" t="s">
        <v>678</v>
      </c>
      <c r="G161" t="s">
        <v>335</v>
      </c>
      <c r="H161" t="s">
        <v>660</v>
      </c>
      <c r="I161" t="s">
        <v>208</v>
      </c>
      <c r="J161"/>
      <c r="K161" s="77">
        <v>4.97</v>
      </c>
      <c r="L161" t="s">
        <v>102</v>
      </c>
      <c r="M161" s="78">
        <v>3.0000000000000001E-3</v>
      </c>
      <c r="N161" s="78">
        <v>3.9699999999999999E-2</v>
      </c>
      <c r="O161" s="77">
        <v>468056.41</v>
      </c>
      <c r="P161" s="77">
        <v>91.94</v>
      </c>
      <c r="Q161" s="77">
        <v>0.77371999999999996</v>
      </c>
      <c r="R161" s="77">
        <v>431.10478335400001</v>
      </c>
      <c r="S161" s="78">
        <v>1.2999999999999999E-3</v>
      </c>
      <c r="T161" s="78">
        <f t="shared" si="2"/>
        <v>2.219304834807458E-3</v>
      </c>
      <c r="U161" s="78">
        <f>R161/'סכום נכסי הקרן'!$C$42</f>
        <v>3.1235708339556056E-4</v>
      </c>
    </row>
    <row r="162" spans="2:21">
      <c r="B162" t="s">
        <v>681</v>
      </c>
      <c r="C162" t="s">
        <v>682</v>
      </c>
      <c r="D162" t="s">
        <v>100</v>
      </c>
      <c r="E162" t="s">
        <v>123</v>
      </c>
      <c r="F162" t="s">
        <v>678</v>
      </c>
      <c r="G162" t="s">
        <v>335</v>
      </c>
      <c r="H162" t="s">
        <v>660</v>
      </c>
      <c r="I162" t="s">
        <v>208</v>
      </c>
      <c r="J162"/>
      <c r="K162" s="77">
        <v>3.49</v>
      </c>
      <c r="L162" t="s">
        <v>102</v>
      </c>
      <c r="M162" s="78">
        <v>3.0000000000000001E-3</v>
      </c>
      <c r="N162" s="78">
        <v>3.9600000000000003E-2</v>
      </c>
      <c r="O162" s="77">
        <v>679814.22</v>
      </c>
      <c r="P162" s="77">
        <v>94.81</v>
      </c>
      <c r="Q162" s="77">
        <v>1.09554</v>
      </c>
      <c r="R162" s="77">
        <v>645.62740198200004</v>
      </c>
      <c r="S162" s="78">
        <v>1.2999999999999999E-3</v>
      </c>
      <c r="T162" s="78">
        <f t="shared" si="2"/>
        <v>3.3236560345150626E-3</v>
      </c>
      <c r="U162" s="78">
        <f>R162/'סכום נכסי הקרן'!$C$42</f>
        <v>4.677895027616829E-4</v>
      </c>
    </row>
    <row r="163" spans="2:21">
      <c r="B163" t="s">
        <v>683</v>
      </c>
      <c r="C163" t="s">
        <v>684</v>
      </c>
      <c r="D163" t="s">
        <v>100</v>
      </c>
      <c r="E163" t="s">
        <v>123</v>
      </c>
      <c r="F163" t="s">
        <v>678</v>
      </c>
      <c r="G163" t="s">
        <v>335</v>
      </c>
      <c r="H163" t="s">
        <v>660</v>
      </c>
      <c r="I163" t="s">
        <v>208</v>
      </c>
      <c r="J163"/>
      <c r="K163" s="77">
        <v>3</v>
      </c>
      <c r="L163" t="s">
        <v>102</v>
      </c>
      <c r="M163" s="78">
        <v>3.0000000000000001E-3</v>
      </c>
      <c r="N163" s="78">
        <v>3.8899999999999997E-2</v>
      </c>
      <c r="O163" s="77">
        <v>261668.97</v>
      </c>
      <c r="P163" s="77">
        <v>92.74</v>
      </c>
      <c r="Q163" s="77">
        <v>0.40523999999999999</v>
      </c>
      <c r="R163" s="77">
        <v>243.07704277799999</v>
      </c>
      <c r="S163" s="78">
        <v>1E-3</v>
      </c>
      <c r="T163" s="78">
        <f t="shared" si="2"/>
        <v>1.2513478789794301E-3</v>
      </c>
      <c r="U163" s="78">
        <f>R163/'סכום נכסי הקרן'!$C$42</f>
        <v>1.7612153484320532E-4</v>
      </c>
    </row>
    <row r="164" spans="2:21">
      <c r="B164" t="s">
        <v>685</v>
      </c>
      <c r="C164" t="s">
        <v>686</v>
      </c>
      <c r="D164" t="s">
        <v>100</v>
      </c>
      <c r="E164" t="s">
        <v>123</v>
      </c>
      <c r="F164" t="s">
        <v>687</v>
      </c>
      <c r="G164" t="s">
        <v>688</v>
      </c>
      <c r="H164" t="s">
        <v>3683</v>
      </c>
      <c r="I164" t="s">
        <v>211</v>
      </c>
      <c r="J164"/>
      <c r="K164" s="77">
        <v>3.02</v>
      </c>
      <c r="L164" t="s">
        <v>102</v>
      </c>
      <c r="M164" s="78">
        <v>1.4800000000000001E-2</v>
      </c>
      <c r="N164" s="78">
        <v>4.7E-2</v>
      </c>
      <c r="O164" s="77">
        <v>1382899.55</v>
      </c>
      <c r="P164" s="77">
        <v>99.6</v>
      </c>
      <c r="Q164" s="77">
        <v>0</v>
      </c>
      <c r="R164" s="77">
        <v>1377.3679517999999</v>
      </c>
      <c r="S164" s="78">
        <v>1.6000000000000001E-3</v>
      </c>
      <c r="T164" s="78">
        <f t="shared" si="2"/>
        <v>7.0906180417592505E-3</v>
      </c>
      <c r="U164" s="78">
        <f>R164/'סכום נכסי הקרן'!$C$42</f>
        <v>9.9797230928306093E-4</v>
      </c>
    </row>
    <row r="165" spans="2:21">
      <c r="B165" t="s">
        <v>689</v>
      </c>
      <c r="C165" t="s">
        <v>690</v>
      </c>
      <c r="D165" t="s">
        <v>100</v>
      </c>
      <c r="E165" t="s">
        <v>123</v>
      </c>
      <c r="F165" t="s">
        <v>3684</v>
      </c>
      <c r="G165" t="s">
        <v>112</v>
      </c>
      <c r="H165" t="s">
        <v>3683</v>
      </c>
      <c r="I165" t="s">
        <v>211</v>
      </c>
      <c r="J165"/>
      <c r="K165" s="77">
        <v>1.26</v>
      </c>
      <c r="L165" t="s">
        <v>102</v>
      </c>
      <c r="M165" s="78">
        <v>4.9000000000000002E-2</v>
      </c>
      <c r="N165" s="78">
        <v>0</v>
      </c>
      <c r="O165" s="77">
        <v>229005.55</v>
      </c>
      <c r="P165" s="77">
        <v>22.6</v>
      </c>
      <c r="Q165" s="77">
        <v>0</v>
      </c>
      <c r="R165" s="77">
        <v>51.755254299999997</v>
      </c>
      <c r="S165" s="78">
        <v>5.0000000000000001E-4</v>
      </c>
      <c r="T165" s="78">
        <f t="shared" si="2"/>
        <v>2.6643333716007986E-4</v>
      </c>
      <c r="U165" s="78">
        <f>R165/'סכום נכסי הקרן'!$C$42</f>
        <v>3.7499283022960097E-5</v>
      </c>
    </row>
    <row r="166" spans="2:21">
      <c r="B166" t="s">
        <v>693</v>
      </c>
      <c r="C166" t="s">
        <v>694</v>
      </c>
      <c r="D166" t="s">
        <v>100</v>
      </c>
      <c r="E166" t="s">
        <v>123</v>
      </c>
      <c r="F166" t="s">
        <v>695</v>
      </c>
      <c r="G166" t="s">
        <v>335</v>
      </c>
      <c r="H166" t="s">
        <v>3683</v>
      </c>
      <c r="I166" t="s">
        <v>211</v>
      </c>
      <c r="J166"/>
      <c r="K166" s="77">
        <v>3.25</v>
      </c>
      <c r="L166" t="s">
        <v>102</v>
      </c>
      <c r="M166" s="78">
        <v>1.9E-2</v>
      </c>
      <c r="N166" s="78">
        <v>3.5200000000000002E-2</v>
      </c>
      <c r="O166" s="77">
        <v>671732.96</v>
      </c>
      <c r="P166" s="77">
        <v>101.4</v>
      </c>
      <c r="Q166" s="77">
        <v>17.846830000000001</v>
      </c>
      <c r="R166" s="77">
        <v>698.98405144000003</v>
      </c>
      <c r="S166" s="78">
        <v>1.1999999999999999E-3</v>
      </c>
      <c r="T166" s="78">
        <f t="shared" si="2"/>
        <v>3.5983332700353894E-3</v>
      </c>
      <c r="U166" s="78">
        <f>R166/'סכום נכסי הקרן'!$C$42</f>
        <v>5.0644907706470029E-4</v>
      </c>
    </row>
    <row r="167" spans="2:21">
      <c r="B167" t="s">
        <v>696</v>
      </c>
      <c r="C167" t="s">
        <v>697</v>
      </c>
      <c r="D167" t="s">
        <v>100</v>
      </c>
      <c r="E167" t="s">
        <v>123</v>
      </c>
      <c r="F167" t="s">
        <v>698</v>
      </c>
      <c r="G167" t="s">
        <v>346</v>
      </c>
      <c r="H167" t="s">
        <v>3683</v>
      </c>
      <c r="I167" t="s">
        <v>211</v>
      </c>
      <c r="J167"/>
      <c r="K167" s="77">
        <v>2.36</v>
      </c>
      <c r="L167" t="s">
        <v>102</v>
      </c>
      <c r="M167" s="78">
        <v>1.6400000000000001E-2</v>
      </c>
      <c r="N167" s="78">
        <v>3.6499999999999998E-2</v>
      </c>
      <c r="O167" s="77">
        <v>295171.92</v>
      </c>
      <c r="P167" s="77">
        <v>106.4</v>
      </c>
      <c r="Q167" s="77">
        <v>13.34671</v>
      </c>
      <c r="R167" s="77">
        <v>327.40963288</v>
      </c>
      <c r="S167" s="78">
        <v>1.1000000000000001E-3</v>
      </c>
      <c r="T167" s="78">
        <f t="shared" si="2"/>
        <v>1.6854876337951839E-3</v>
      </c>
      <c r="U167" s="78">
        <f>R167/'סכום נכסי הקרן'!$C$42</f>
        <v>2.3722473503160014E-4</v>
      </c>
    </row>
    <row r="168" spans="2:21">
      <c r="B168" s="79" t="s">
        <v>255</v>
      </c>
      <c r="C168" s="16"/>
      <c r="D168" s="16"/>
      <c r="E168" s="16"/>
      <c r="F168" s="16"/>
      <c r="K168" s="81">
        <v>4</v>
      </c>
      <c r="N168" s="80">
        <v>5.9700000000000003E-2</v>
      </c>
      <c r="O168" s="81">
        <f>SUM(O169:O248)</f>
        <v>24942914.230000004</v>
      </c>
      <c r="Q168" s="81">
        <f t="shared" ref="Q168:R168" si="3">SUM(Q169:Q248)</f>
        <v>103.22423999999999</v>
      </c>
      <c r="R168" s="81">
        <f t="shared" si="3"/>
        <v>22879.975356059003</v>
      </c>
      <c r="T168" s="80">
        <f t="shared" si="2"/>
        <v>0.11778491422184331</v>
      </c>
      <c r="U168" s="80">
        <f>R168/'סכום נכסי הקרן'!$C$42</f>
        <v>1.6577692121111053E-2</v>
      </c>
    </row>
    <row r="169" spans="2:21">
      <c r="B169" t="s">
        <v>699</v>
      </c>
      <c r="C169" t="s">
        <v>700</v>
      </c>
      <c r="D169" t="s">
        <v>100</v>
      </c>
      <c r="E169" t="s">
        <v>123</v>
      </c>
      <c r="F169" t="s">
        <v>524</v>
      </c>
      <c r="G169" t="s">
        <v>320</v>
      </c>
      <c r="H169" t="s">
        <v>321</v>
      </c>
      <c r="I169" t="s">
        <v>149</v>
      </c>
      <c r="J169"/>
      <c r="K169" s="77">
        <v>3.32</v>
      </c>
      <c r="L169" t="s">
        <v>102</v>
      </c>
      <c r="M169" s="78">
        <v>2.6800000000000001E-2</v>
      </c>
      <c r="N169" s="78">
        <v>4.9799999999999997E-2</v>
      </c>
      <c r="O169" s="77">
        <v>0.02</v>
      </c>
      <c r="P169" s="77">
        <v>94.81</v>
      </c>
      <c r="Q169" s="77">
        <v>0</v>
      </c>
      <c r="R169" s="77">
        <v>1.8961999999999999E-5</v>
      </c>
      <c r="S169" s="78">
        <v>0</v>
      </c>
      <c r="T169" s="78">
        <f t="shared" si="2"/>
        <v>9.7615382390835516E-11</v>
      </c>
      <c r="U169" s="78">
        <f>R169/'סכום נכסי הקרן'!$C$42</f>
        <v>1.3738922053395638E-11</v>
      </c>
    </row>
    <row r="170" spans="2:21">
      <c r="B170" t="s">
        <v>701</v>
      </c>
      <c r="C170" t="s">
        <v>702</v>
      </c>
      <c r="D170" t="s">
        <v>100</v>
      </c>
      <c r="E170" t="s">
        <v>123</v>
      </c>
      <c r="F170" t="s">
        <v>338</v>
      </c>
      <c r="G170" t="s">
        <v>320</v>
      </c>
      <c r="H170" t="s">
        <v>321</v>
      </c>
      <c r="I170" t="s">
        <v>149</v>
      </c>
      <c r="J170"/>
      <c r="K170" s="77">
        <v>3.74</v>
      </c>
      <c r="L170" t="s">
        <v>102</v>
      </c>
      <c r="M170" s="78">
        <v>2.5000000000000001E-2</v>
      </c>
      <c r="N170" s="78">
        <v>4.9700000000000001E-2</v>
      </c>
      <c r="O170" s="77">
        <v>0.01</v>
      </c>
      <c r="P170" s="77">
        <v>93.11</v>
      </c>
      <c r="Q170" s="77">
        <v>0</v>
      </c>
      <c r="R170" s="77">
        <v>9.3109999999999995E-6</v>
      </c>
      <c r="S170" s="78">
        <v>0</v>
      </c>
      <c r="T170" s="78">
        <f t="shared" si="2"/>
        <v>4.7932540103421024E-11</v>
      </c>
      <c r="U170" s="78">
        <f>R170/'סכום נכסי הקרן'!$C$42</f>
        <v>6.7462874822891455E-12</v>
      </c>
    </row>
    <row r="171" spans="2:21">
      <c r="B171" t="s">
        <v>703</v>
      </c>
      <c r="C171" t="s">
        <v>704</v>
      </c>
      <c r="D171" t="s">
        <v>100</v>
      </c>
      <c r="E171" t="s">
        <v>123</v>
      </c>
      <c r="F171" t="s">
        <v>705</v>
      </c>
      <c r="G171" t="s">
        <v>706</v>
      </c>
      <c r="H171" t="s">
        <v>207</v>
      </c>
      <c r="I171" t="s">
        <v>208</v>
      </c>
      <c r="J171"/>
      <c r="K171" s="77">
        <v>0.17</v>
      </c>
      <c r="L171" t="s">
        <v>102</v>
      </c>
      <c r="M171" s="78">
        <v>5.7000000000000002E-2</v>
      </c>
      <c r="N171" s="78">
        <v>1.0800000000000001E-2</v>
      </c>
      <c r="O171" s="77">
        <v>0.06</v>
      </c>
      <c r="P171" s="77">
        <v>102.66</v>
      </c>
      <c r="Q171" s="77">
        <v>0</v>
      </c>
      <c r="R171" s="77">
        <v>6.1595999999999998E-5</v>
      </c>
      <c r="S171" s="78">
        <v>0</v>
      </c>
      <c r="T171" s="78">
        <f t="shared" si="2"/>
        <v>3.1709298036841604E-10</v>
      </c>
      <c r="U171" s="78">
        <f>R171/'סכום נכסי הקרן'!$C$42</f>
        <v>4.4629397890568387E-11</v>
      </c>
    </row>
    <row r="172" spans="2:21">
      <c r="B172" t="s">
        <v>707</v>
      </c>
      <c r="C172" t="s">
        <v>708</v>
      </c>
      <c r="D172" t="s">
        <v>100</v>
      </c>
      <c r="E172" t="s">
        <v>123</v>
      </c>
      <c r="F172" t="s">
        <v>709</v>
      </c>
      <c r="G172" t="s">
        <v>494</v>
      </c>
      <c r="H172" t="s">
        <v>380</v>
      </c>
      <c r="I172" t="s">
        <v>208</v>
      </c>
      <c r="J172"/>
      <c r="K172" s="77">
        <v>8.19</v>
      </c>
      <c r="L172" t="s">
        <v>102</v>
      </c>
      <c r="M172" s="78">
        <v>2.4E-2</v>
      </c>
      <c r="N172" s="78">
        <v>5.3800000000000001E-2</v>
      </c>
      <c r="O172" s="77">
        <v>0.03</v>
      </c>
      <c r="P172" s="77">
        <v>79.239999999999995</v>
      </c>
      <c r="Q172" s="77">
        <v>0</v>
      </c>
      <c r="R172" s="77">
        <v>2.3771999999999999E-5</v>
      </c>
      <c r="S172" s="78">
        <v>0</v>
      </c>
      <c r="T172" s="78">
        <f t="shared" si="2"/>
        <v>1.2237701034674306E-10</v>
      </c>
      <c r="U172" s="78">
        <f>R172/'סכום נכסי הקרן'!$C$42</f>
        <v>1.7224008809899856E-11</v>
      </c>
    </row>
    <row r="173" spans="2:21">
      <c r="B173" t="s">
        <v>710</v>
      </c>
      <c r="C173" t="s">
        <v>711</v>
      </c>
      <c r="D173" t="s">
        <v>100</v>
      </c>
      <c r="E173" t="s">
        <v>123</v>
      </c>
      <c r="F173" t="s">
        <v>379</v>
      </c>
      <c r="G173" t="s">
        <v>335</v>
      </c>
      <c r="H173" t="s">
        <v>380</v>
      </c>
      <c r="I173" t="s">
        <v>208</v>
      </c>
      <c r="J173"/>
      <c r="K173" s="77">
        <v>5.8</v>
      </c>
      <c r="L173" t="s">
        <v>102</v>
      </c>
      <c r="M173" s="78">
        <v>2.5499999999999998E-2</v>
      </c>
      <c r="N173" s="78">
        <v>5.57E-2</v>
      </c>
      <c r="O173" s="77">
        <v>1247600.56</v>
      </c>
      <c r="P173" s="77">
        <v>84.91</v>
      </c>
      <c r="Q173" s="77">
        <v>0</v>
      </c>
      <c r="R173" s="77">
        <v>1059.3376354960001</v>
      </c>
      <c r="S173" s="78">
        <v>8.9999999999999998E-4</v>
      </c>
      <c r="T173" s="78">
        <f t="shared" si="2"/>
        <v>5.4534146382209468E-3</v>
      </c>
      <c r="U173" s="78">
        <f>R173/'סכום נכסי הקרן'!$C$42</f>
        <v>7.6754336052673692E-4</v>
      </c>
    </row>
    <row r="174" spans="2:21">
      <c r="B174" t="s">
        <v>712</v>
      </c>
      <c r="C174" t="s">
        <v>713</v>
      </c>
      <c r="D174" t="s">
        <v>100</v>
      </c>
      <c r="E174" t="s">
        <v>123</v>
      </c>
      <c r="F174" t="s">
        <v>714</v>
      </c>
      <c r="G174" t="s">
        <v>715</v>
      </c>
      <c r="H174" t="s">
        <v>380</v>
      </c>
      <c r="I174" t="s">
        <v>208</v>
      </c>
      <c r="J174"/>
      <c r="K174" s="77">
        <v>3.8</v>
      </c>
      <c r="L174" t="s">
        <v>102</v>
      </c>
      <c r="M174" s="78">
        <v>2.24E-2</v>
      </c>
      <c r="N174" s="78">
        <v>5.3699999999999998E-2</v>
      </c>
      <c r="O174" s="77">
        <v>0.03</v>
      </c>
      <c r="P174" s="77">
        <v>89.71</v>
      </c>
      <c r="Q174" s="77">
        <v>0</v>
      </c>
      <c r="R174" s="77">
        <v>2.6913000000000001E-5</v>
      </c>
      <c r="S174" s="78">
        <v>0</v>
      </c>
      <c r="T174" s="78">
        <f t="shared" si="2"/>
        <v>1.3854671375828271E-10</v>
      </c>
      <c r="U174" s="78">
        <f>R174/'סכום נכסי הקרן'!$C$42</f>
        <v>1.9499821180415401E-11</v>
      </c>
    </row>
    <row r="175" spans="2:21">
      <c r="B175" t="s">
        <v>716</v>
      </c>
      <c r="C175" t="s">
        <v>717</v>
      </c>
      <c r="D175" t="s">
        <v>100</v>
      </c>
      <c r="E175" t="s">
        <v>123</v>
      </c>
      <c r="F175" t="s">
        <v>718</v>
      </c>
      <c r="G175" t="s">
        <v>719</v>
      </c>
      <c r="H175" t="s">
        <v>380</v>
      </c>
      <c r="I175" t="s">
        <v>208</v>
      </c>
      <c r="J175"/>
      <c r="K175" s="77">
        <v>4.09</v>
      </c>
      <c r="L175" t="s">
        <v>102</v>
      </c>
      <c r="M175" s="78">
        <v>3.5200000000000002E-2</v>
      </c>
      <c r="N175" s="78">
        <v>5.1799999999999999E-2</v>
      </c>
      <c r="O175" s="77">
        <v>0.05</v>
      </c>
      <c r="P175" s="77">
        <v>94.11</v>
      </c>
      <c r="Q175" s="77">
        <v>0</v>
      </c>
      <c r="R175" s="77">
        <v>4.7055000000000003E-5</v>
      </c>
      <c r="S175" s="78">
        <v>0</v>
      </c>
      <c r="T175" s="78">
        <f t="shared" si="2"/>
        <v>2.4223667431709557E-10</v>
      </c>
      <c r="U175" s="78">
        <f>R175/'סכום נכסי הקרן'!$C$42</f>
        <v>3.4093712542059474E-11</v>
      </c>
    </row>
    <row r="176" spans="2:21">
      <c r="B176" t="s">
        <v>720</v>
      </c>
      <c r="C176" t="s">
        <v>721</v>
      </c>
      <c r="D176" t="s">
        <v>100</v>
      </c>
      <c r="E176" t="s">
        <v>123</v>
      </c>
      <c r="F176" t="s">
        <v>433</v>
      </c>
      <c r="G176" t="s">
        <v>335</v>
      </c>
      <c r="H176" t="s">
        <v>388</v>
      </c>
      <c r="I176" t="s">
        <v>149</v>
      </c>
      <c r="J176"/>
      <c r="K176" s="77">
        <v>1.21</v>
      </c>
      <c r="L176" t="s">
        <v>102</v>
      </c>
      <c r="M176" s="78">
        <v>3.39E-2</v>
      </c>
      <c r="N176" s="78">
        <v>5.7500000000000002E-2</v>
      </c>
      <c r="O176" s="77">
        <v>0.01</v>
      </c>
      <c r="P176" s="77">
        <v>99.8</v>
      </c>
      <c r="Q176" s="77">
        <v>0</v>
      </c>
      <c r="R176" s="77">
        <v>9.9799999999999993E-6</v>
      </c>
      <c r="S176" s="78">
        <v>0</v>
      </c>
      <c r="T176" s="78">
        <f t="shared" si="2"/>
        <v>5.1376517047808164E-11</v>
      </c>
      <c r="U176" s="78">
        <f>R176/'סכום נכסי הקרן'!$C$42</f>
        <v>7.2310116070503354E-12</v>
      </c>
    </row>
    <row r="177" spans="2:21">
      <c r="B177" t="s">
        <v>722</v>
      </c>
      <c r="C177" t="s">
        <v>723</v>
      </c>
      <c r="D177" t="s">
        <v>100</v>
      </c>
      <c r="E177" t="s">
        <v>123</v>
      </c>
      <c r="F177" t="s">
        <v>433</v>
      </c>
      <c r="G177" t="s">
        <v>335</v>
      </c>
      <c r="H177" t="s">
        <v>388</v>
      </c>
      <c r="I177" t="s">
        <v>149</v>
      </c>
      <c r="J177"/>
      <c r="K177" s="77">
        <v>6.11</v>
      </c>
      <c r="L177" t="s">
        <v>102</v>
      </c>
      <c r="M177" s="78">
        <v>2.4400000000000002E-2</v>
      </c>
      <c r="N177" s="78">
        <v>5.6000000000000001E-2</v>
      </c>
      <c r="O177" s="77">
        <v>0.03</v>
      </c>
      <c r="P177" s="77">
        <v>84.62</v>
      </c>
      <c r="Q177" s="77">
        <v>0</v>
      </c>
      <c r="R177" s="77">
        <v>2.5386000000000001E-5</v>
      </c>
      <c r="S177" s="78">
        <v>0</v>
      </c>
      <c r="T177" s="78">
        <f t="shared" si="2"/>
        <v>1.3068579777311204E-10</v>
      </c>
      <c r="U177" s="78">
        <f>R177/'סכום נכסי הקרן'!$C$42</f>
        <v>1.8393432931521024E-11</v>
      </c>
    </row>
    <row r="178" spans="2:21">
      <c r="B178" t="s">
        <v>724</v>
      </c>
      <c r="C178" t="s">
        <v>725</v>
      </c>
      <c r="D178" t="s">
        <v>100</v>
      </c>
      <c r="E178" t="s">
        <v>123</v>
      </c>
      <c r="F178" t="s">
        <v>726</v>
      </c>
      <c r="G178" t="s">
        <v>452</v>
      </c>
      <c r="H178" t="s">
        <v>388</v>
      </c>
      <c r="I178" t="s">
        <v>149</v>
      </c>
      <c r="J178"/>
      <c r="K178" s="77">
        <v>5.39</v>
      </c>
      <c r="L178" t="s">
        <v>102</v>
      </c>
      <c r="M178" s="78">
        <v>1.95E-2</v>
      </c>
      <c r="N178" s="78">
        <v>5.3600000000000002E-2</v>
      </c>
      <c r="O178" s="77">
        <v>10655.85</v>
      </c>
      <c r="P178" s="77">
        <v>83.94</v>
      </c>
      <c r="Q178" s="77">
        <v>0</v>
      </c>
      <c r="R178" s="77">
        <v>8.9445204900000004</v>
      </c>
      <c r="S178" s="78">
        <v>0</v>
      </c>
      <c r="T178" s="78">
        <f t="shared" si="2"/>
        <v>4.6045922789474401E-5</v>
      </c>
      <c r="U178" s="78">
        <f>R178/'סכום נכסי הקרן'!$C$42</f>
        <v>6.4807546575841241E-6</v>
      </c>
    </row>
    <row r="179" spans="2:21">
      <c r="B179" t="s">
        <v>727</v>
      </c>
      <c r="C179" t="s">
        <v>728</v>
      </c>
      <c r="D179" t="s">
        <v>100</v>
      </c>
      <c r="E179" t="s">
        <v>123</v>
      </c>
      <c r="F179" t="s">
        <v>729</v>
      </c>
      <c r="G179" t="s">
        <v>335</v>
      </c>
      <c r="H179" t="s">
        <v>380</v>
      </c>
      <c r="I179" t="s">
        <v>208</v>
      </c>
      <c r="J179"/>
      <c r="K179" s="77">
        <v>1.06</v>
      </c>
      <c r="L179" t="s">
        <v>102</v>
      </c>
      <c r="M179" s="78">
        <v>2.5499999999999998E-2</v>
      </c>
      <c r="N179" s="78">
        <v>5.2600000000000001E-2</v>
      </c>
      <c r="O179" s="77">
        <v>199960.28</v>
      </c>
      <c r="P179" s="77">
        <v>97.92</v>
      </c>
      <c r="Q179" s="77">
        <v>0</v>
      </c>
      <c r="R179" s="77">
        <v>195.80110617599999</v>
      </c>
      <c r="S179" s="78">
        <v>1E-3</v>
      </c>
      <c r="T179" s="78">
        <f t="shared" si="2"/>
        <v>1.0079738346123208E-3</v>
      </c>
      <c r="U179" s="78">
        <f>R179/'סכום נכסי הקרן'!$C$42</f>
        <v>1.4186774262845201E-4</v>
      </c>
    </row>
    <row r="180" spans="2:21">
      <c r="B180" t="s">
        <v>730</v>
      </c>
      <c r="C180" t="s">
        <v>731</v>
      </c>
      <c r="D180" t="s">
        <v>100</v>
      </c>
      <c r="E180" t="s">
        <v>123</v>
      </c>
      <c r="F180" t="s">
        <v>480</v>
      </c>
      <c r="G180" t="s">
        <v>127</v>
      </c>
      <c r="H180" t="s">
        <v>380</v>
      </c>
      <c r="I180" t="s">
        <v>208</v>
      </c>
      <c r="J180"/>
      <c r="K180" s="77">
        <v>1.43</v>
      </c>
      <c r="L180" t="s">
        <v>102</v>
      </c>
      <c r="M180" s="78">
        <v>2.7E-2</v>
      </c>
      <c r="N180" s="78">
        <v>5.7200000000000001E-2</v>
      </c>
      <c r="O180" s="77">
        <v>7148.29</v>
      </c>
      <c r="P180" s="77">
        <v>96.02</v>
      </c>
      <c r="Q180" s="77">
        <v>0</v>
      </c>
      <c r="R180" s="77">
        <v>6.8637880579999999</v>
      </c>
      <c r="S180" s="78">
        <v>0</v>
      </c>
      <c r="T180" s="78">
        <f t="shared" si="2"/>
        <v>3.5334421259957829E-5</v>
      </c>
      <c r="U180" s="78">
        <f>R180/'סכום נכסי הקרן'!$C$42</f>
        <v>4.9731594304340168E-6</v>
      </c>
    </row>
    <row r="181" spans="2:21">
      <c r="B181" t="s">
        <v>732</v>
      </c>
      <c r="C181" t="s">
        <v>733</v>
      </c>
      <c r="D181" t="s">
        <v>100</v>
      </c>
      <c r="E181" t="s">
        <v>123</v>
      </c>
      <c r="F181" t="s">
        <v>480</v>
      </c>
      <c r="G181" t="s">
        <v>127</v>
      </c>
      <c r="H181" t="s">
        <v>380</v>
      </c>
      <c r="I181" t="s">
        <v>208</v>
      </c>
      <c r="J181"/>
      <c r="K181" s="77">
        <v>3.71</v>
      </c>
      <c r="L181" t="s">
        <v>102</v>
      </c>
      <c r="M181" s="78">
        <v>4.5600000000000002E-2</v>
      </c>
      <c r="N181" s="78">
        <v>5.6399999999999999E-2</v>
      </c>
      <c r="O181" s="77">
        <v>305814.75</v>
      </c>
      <c r="P181" s="77">
        <v>96.5</v>
      </c>
      <c r="Q181" s="77">
        <v>0</v>
      </c>
      <c r="R181" s="77">
        <v>295.11123375</v>
      </c>
      <c r="S181" s="78">
        <v>1.1000000000000001E-3</v>
      </c>
      <c r="T181" s="78">
        <f t="shared" si="2"/>
        <v>1.5192171675106789E-3</v>
      </c>
      <c r="U181" s="78">
        <f>R181/'סכום נכסי הקרן'!$C$42</f>
        <v>2.1382292150472893E-4</v>
      </c>
    </row>
    <row r="182" spans="2:21">
      <c r="B182" t="s">
        <v>734</v>
      </c>
      <c r="C182" t="s">
        <v>735</v>
      </c>
      <c r="D182" t="s">
        <v>100</v>
      </c>
      <c r="E182" t="s">
        <v>123</v>
      </c>
      <c r="F182" t="s">
        <v>497</v>
      </c>
      <c r="G182" t="s">
        <v>132</v>
      </c>
      <c r="H182" t="s">
        <v>498</v>
      </c>
      <c r="I182" t="s">
        <v>149</v>
      </c>
      <c r="J182"/>
      <c r="K182" s="77">
        <v>8.61</v>
      </c>
      <c r="L182" t="s">
        <v>102</v>
      </c>
      <c r="M182" s="78">
        <v>2.7900000000000001E-2</v>
      </c>
      <c r="N182" s="78">
        <v>5.4899999999999997E-2</v>
      </c>
      <c r="O182" s="77">
        <v>298358.55</v>
      </c>
      <c r="P182" s="77">
        <v>80.599999999999994</v>
      </c>
      <c r="Q182" s="77">
        <v>0</v>
      </c>
      <c r="R182" s="77">
        <v>240.47699130000001</v>
      </c>
      <c r="S182" s="78">
        <v>6.9999999999999999E-4</v>
      </c>
      <c r="T182" s="78">
        <f t="shared" si="2"/>
        <v>1.2379629502134335E-3</v>
      </c>
      <c r="U182" s="78">
        <f>R182/'סכום נכסי הקרן'!$C$42</f>
        <v>1.7423766686561551E-4</v>
      </c>
    </row>
    <row r="183" spans="2:21">
      <c r="B183" t="s">
        <v>736</v>
      </c>
      <c r="C183" t="s">
        <v>737</v>
      </c>
      <c r="D183" t="s">
        <v>100</v>
      </c>
      <c r="E183" t="s">
        <v>123</v>
      </c>
      <c r="F183" t="s">
        <v>497</v>
      </c>
      <c r="G183" t="s">
        <v>132</v>
      </c>
      <c r="H183" t="s">
        <v>498</v>
      </c>
      <c r="I183" t="s">
        <v>149</v>
      </c>
      <c r="J183"/>
      <c r="K183" s="77">
        <v>1.1299999999999999</v>
      </c>
      <c r="L183" t="s">
        <v>102</v>
      </c>
      <c r="M183" s="78">
        <v>3.6499999999999998E-2</v>
      </c>
      <c r="N183" s="78">
        <v>5.3999999999999999E-2</v>
      </c>
      <c r="O183" s="77">
        <v>0.02</v>
      </c>
      <c r="P183" s="77">
        <v>99.41</v>
      </c>
      <c r="Q183" s="77">
        <v>0</v>
      </c>
      <c r="R183" s="77">
        <v>1.9882E-5</v>
      </c>
      <c r="S183" s="78">
        <v>0</v>
      </c>
      <c r="T183" s="78">
        <f t="shared" si="2"/>
        <v>1.0235149418281785E-10</v>
      </c>
      <c r="U183" s="78">
        <f>R183/'סכום נכסי הקרן'!$C$42</f>
        <v>1.4405508293724929E-11</v>
      </c>
    </row>
    <row r="184" spans="2:21">
      <c r="B184" t="s">
        <v>738</v>
      </c>
      <c r="C184" t="s">
        <v>739</v>
      </c>
      <c r="D184" t="s">
        <v>100</v>
      </c>
      <c r="E184" t="s">
        <v>123</v>
      </c>
      <c r="F184" t="s">
        <v>740</v>
      </c>
      <c r="G184" t="s">
        <v>128</v>
      </c>
      <c r="H184" t="s">
        <v>498</v>
      </c>
      <c r="I184" t="s">
        <v>149</v>
      </c>
      <c r="J184"/>
      <c r="K184" s="77">
        <v>1.51</v>
      </c>
      <c r="L184" t="s">
        <v>102</v>
      </c>
      <c r="M184" s="78">
        <v>6.0999999999999999E-2</v>
      </c>
      <c r="N184" s="78">
        <v>6.0100000000000001E-2</v>
      </c>
      <c r="O184" s="77">
        <v>639339.75</v>
      </c>
      <c r="P184" s="77">
        <v>102.98</v>
      </c>
      <c r="Q184" s="77">
        <v>0</v>
      </c>
      <c r="R184" s="77">
        <v>658.39207454999996</v>
      </c>
      <c r="S184" s="78">
        <v>1.6999999999999999E-3</v>
      </c>
      <c r="T184" s="78">
        <f t="shared" si="2"/>
        <v>3.389367900026038E-3</v>
      </c>
      <c r="U184" s="78">
        <f>R184/'סכום נכסי הקרן'!$C$42</f>
        <v>4.7703814960531061E-4</v>
      </c>
    </row>
    <row r="185" spans="2:21">
      <c r="B185" t="s">
        <v>741</v>
      </c>
      <c r="C185" t="s">
        <v>742</v>
      </c>
      <c r="D185" t="s">
        <v>100</v>
      </c>
      <c r="E185" t="s">
        <v>123</v>
      </c>
      <c r="F185" t="s">
        <v>533</v>
      </c>
      <c r="G185" t="s">
        <v>452</v>
      </c>
      <c r="H185" t="s">
        <v>498</v>
      </c>
      <c r="I185" t="s">
        <v>149</v>
      </c>
      <c r="J185"/>
      <c r="K185" s="77">
        <v>7.21</v>
      </c>
      <c r="L185" t="s">
        <v>102</v>
      </c>
      <c r="M185" s="78">
        <v>3.0499999999999999E-2</v>
      </c>
      <c r="N185" s="78">
        <v>5.62E-2</v>
      </c>
      <c r="O185" s="77">
        <v>531100.94999999995</v>
      </c>
      <c r="P185" s="77">
        <v>84.73</v>
      </c>
      <c r="Q185" s="77">
        <v>0</v>
      </c>
      <c r="R185" s="77">
        <v>450.00183493499998</v>
      </c>
      <c r="S185" s="78">
        <v>8.0000000000000004E-4</v>
      </c>
      <c r="T185" s="78">
        <f t="shared" si="2"/>
        <v>2.3165858661405797E-3</v>
      </c>
      <c r="U185" s="78">
        <f>R185/'סכום נכסי הקרן'!$C$42</f>
        <v>3.2604894705500344E-4</v>
      </c>
    </row>
    <row r="186" spans="2:21">
      <c r="B186" t="s">
        <v>743</v>
      </c>
      <c r="C186" t="s">
        <v>744</v>
      </c>
      <c r="D186" t="s">
        <v>100</v>
      </c>
      <c r="E186" t="s">
        <v>123</v>
      </c>
      <c r="F186" t="s">
        <v>533</v>
      </c>
      <c r="G186" t="s">
        <v>452</v>
      </c>
      <c r="H186" t="s">
        <v>498</v>
      </c>
      <c r="I186" t="s">
        <v>149</v>
      </c>
      <c r="J186"/>
      <c r="K186" s="77">
        <v>2.65</v>
      </c>
      <c r="L186" t="s">
        <v>102</v>
      </c>
      <c r="M186" s="78">
        <v>2.9100000000000001E-2</v>
      </c>
      <c r="N186" s="78">
        <v>5.1900000000000002E-2</v>
      </c>
      <c r="O186" s="77">
        <v>253174.32</v>
      </c>
      <c r="P186" s="77">
        <v>94.88</v>
      </c>
      <c r="Q186" s="77">
        <v>0</v>
      </c>
      <c r="R186" s="77">
        <v>240.21179481600001</v>
      </c>
      <c r="S186" s="78">
        <v>4.0000000000000002E-4</v>
      </c>
      <c r="T186" s="78">
        <f t="shared" si="2"/>
        <v>1.2365977326101024E-3</v>
      </c>
      <c r="U186" s="78">
        <f>R186/'סכום נכסי הקרן'!$C$42</f>
        <v>1.7404551868385669E-4</v>
      </c>
    </row>
    <row r="187" spans="2:21">
      <c r="B187" t="s">
        <v>745</v>
      </c>
      <c r="C187" t="s">
        <v>746</v>
      </c>
      <c r="D187" t="s">
        <v>100</v>
      </c>
      <c r="E187" t="s">
        <v>123</v>
      </c>
      <c r="F187" t="s">
        <v>533</v>
      </c>
      <c r="G187" t="s">
        <v>452</v>
      </c>
      <c r="H187" t="s">
        <v>498</v>
      </c>
      <c r="I187" t="s">
        <v>149</v>
      </c>
      <c r="J187"/>
      <c r="K187" s="77">
        <v>6.45</v>
      </c>
      <c r="L187" t="s">
        <v>102</v>
      </c>
      <c r="M187" s="78">
        <v>3.0499999999999999E-2</v>
      </c>
      <c r="N187" s="78">
        <v>5.5899999999999998E-2</v>
      </c>
      <c r="O187" s="77">
        <v>714037.57</v>
      </c>
      <c r="P187" s="77">
        <v>86.53</v>
      </c>
      <c r="Q187" s="77">
        <v>0</v>
      </c>
      <c r="R187" s="77">
        <v>617.85670932100004</v>
      </c>
      <c r="S187" s="78">
        <v>1E-3</v>
      </c>
      <c r="T187" s="78">
        <f t="shared" si="2"/>
        <v>3.1806939638810636E-3</v>
      </c>
      <c r="U187" s="78">
        <f>R187/'סכום נכסי הקרן'!$C$42</f>
        <v>4.4766824013968708E-4</v>
      </c>
    </row>
    <row r="188" spans="2:21">
      <c r="B188" t="s">
        <v>747</v>
      </c>
      <c r="C188" t="s">
        <v>748</v>
      </c>
      <c r="D188" t="s">
        <v>100</v>
      </c>
      <c r="E188" t="s">
        <v>123</v>
      </c>
      <c r="F188" t="s">
        <v>533</v>
      </c>
      <c r="G188" t="s">
        <v>452</v>
      </c>
      <c r="H188" t="s">
        <v>498</v>
      </c>
      <c r="I188" t="s">
        <v>149</v>
      </c>
      <c r="J188"/>
      <c r="K188" s="77">
        <v>8.07</v>
      </c>
      <c r="L188" t="s">
        <v>102</v>
      </c>
      <c r="M188" s="78">
        <v>2.63E-2</v>
      </c>
      <c r="N188" s="78">
        <v>5.62E-2</v>
      </c>
      <c r="O188" s="77">
        <v>767207.7</v>
      </c>
      <c r="P188" s="77">
        <v>79.77</v>
      </c>
      <c r="Q188" s="77">
        <v>0</v>
      </c>
      <c r="R188" s="77">
        <v>612.00158228999999</v>
      </c>
      <c r="S188" s="78">
        <v>1.1000000000000001E-3</v>
      </c>
      <c r="T188" s="78">
        <f t="shared" si="2"/>
        <v>3.1505520767342444E-3</v>
      </c>
      <c r="U188" s="78">
        <f>R188/'סכום נכסי הקרן'!$C$42</f>
        <v>4.4342590631985587E-4</v>
      </c>
    </row>
    <row r="189" spans="2:21">
      <c r="B189" t="s">
        <v>749</v>
      </c>
      <c r="C189" t="s">
        <v>750</v>
      </c>
      <c r="D189" t="s">
        <v>100</v>
      </c>
      <c r="E189" t="s">
        <v>123</v>
      </c>
      <c r="F189" t="s">
        <v>533</v>
      </c>
      <c r="G189" t="s">
        <v>452</v>
      </c>
      <c r="H189" t="s">
        <v>498</v>
      </c>
      <c r="I189" t="s">
        <v>149</v>
      </c>
      <c r="J189"/>
      <c r="K189" s="77">
        <v>4.75</v>
      </c>
      <c r="L189" t="s">
        <v>102</v>
      </c>
      <c r="M189" s="78">
        <v>3.95E-2</v>
      </c>
      <c r="N189" s="78">
        <v>5.1200000000000002E-2</v>
      </c>
      <c r="O189" s="77">
        <v>0.02</v>
      </c>
      <c r="P189" s="77">
        <v>95.79</v>
      </c>
      <c r="Q189" s="77">
        <v>0</v>
      </c>
      <c r="R189" s="77">
        <v>1.9157999999999999E-5</v>
      </c>
      <c r="S189" s="78">
        <v>0</v>
      </c>
      <c r="T189" s="78">
        <f t="shared" si="2"/>
        <v>9.8624380120431745E-11</v>
      </c>
      <c r="U189" s="78">
        <f>R189/'סכום נכסי הקרן'!$C$42</f>
        <v>1.3880933904596225E-11</v>
      </c>
    </row>
    <row r="190" spans="2:21">
      <c r="B190" t="s">
        <v>751</v>
      </c>
      <c r="C190" t="s">
        <v>752</v>
      </c>
      <c r="D190" t="s">
        <v>100</v>
      </c>
      <c r="E190" t="s">
        <v>123</v>
      </c>
      <c r="F190" t="s">
        <v>542</v>
      </c>
      <c r="G190" t="s">
        <v>452</v>
      </c>
      <c r="H190" t="s">
        <v>498</v>
      </c>
      <c r="I190" t="s">
        <v>149</v>
      </c>
      <c r="J190"/>
      <c r="K190" s="77">
        <v>5.98</v>
      </c>
      <c r="L190" t="s">
        <v>102</v>
      </c>
      <c r="M190" s="78">
        <v>2.64E-2</v>
      </c>
      <c r="N190" s="78">
        <v>5.4699999999999999E-2</v>
      </c>
      <c r="O190" s="77">
        <v>1308708.25</v>
      </c>
      <c r="P190" s="77">
        <v>85.2</v>
      </c>
      <c r="Q190" s="77">
        <v>17.27495</v>
      </c>
      <c r="R190" s="77">
        <v>1132.2943789999999</v>
      </c>
      <c r="S190" s="78">
        <v>8.0000000000000004E-4</v>
      </c>
      <c r="T190" s="78">
        <f t="shared" si="2"/>
        <v>5.8289921308447758E-3</v>
      </c>
      <c r="U190" s="78">
        <f>R190/'סכום נכסי הקרן'!$C$42</f>
        <v>8.2040418809086694E-4</v>
      </c>
    </row>
    <row r="191" spans="2:21">
      <c r="B191" t="s">
        <v>753</v>
      </c>
      <c r="C191" t="s">
        <v>754</v>
      </c>
      <c r="D191" t="s">
        <v>100</v>
      </c>
      <c r="E191" t="s">
        <v>123</v>
      </c>
      <c r="F191" t="s">
        <v>755</v>
      </c>
      <c r="G191" t="s">
        <v>452</v>
      </c>
      <c r="H191" t="s">
        <v>486</v>
      </c>
      <c r="I191" t="s">
        <v>208</v>
      </c>
      <c r="J191"/>
      <c r="K191" s="77">
        <v>3.98</v>
      </c>
      <c r="L191" t="s">
        <v>102</v>
      </c>
      <c r="M191" s="78">
        <v>4.7E-2</v>
      </c>
      <c r="N191" s="78">
        <v>5.3400000000000003E-2</v>
      </c>
      <c r="O191" s="77">
        <v>392128.38</v>
      </c>
      <c r="P191" s="77">
        <v>100.52</v>
      </c>
      <c r="Q191" s="77">
        <v>0</v>
      </c>
      <c r="R191" s="77">
        <v>394.16744757599997</v>
      </c>
      <c r="S191" s="78">
        <v>8.0000000000000004E-4</v>
      </c>
      <c r="T191" s="78">
        <f t="shared" si="2"/>
        <v>2.0291533657394185E-3</v>
      </c>
      <c r="U191" s="78">
        <f>R191/'סכום נכסי הקרן'!$C$42</f>
        <v>2.8559412710856317E-4</v>
      </c>
    </row>
    <row r="192" spans="2:21">
      <c r="B192" t="s">
        <v>756</v>
      </c>
      <c r="C192" t="s">
        <v>757</v>
      </c>
      <c r="D192" t="s">
        <v>100</v>
      </c>
      <c r="E192" t="s">
        <v>123</v>
      </c>
      <c r="F192" t="s">
        <v>542</v>
      </c>
      <c r="G192" t="s">
        <v>452</v>
      </c>
      <c r="H192" t="s">
        <v>498</v>
      </c>
      <c r="I192" t="s">
        <v>149</v>
      </c>
      <c r="J192"/>
      <c r="K192" s="77">
        <v>7.6</v>
      </c>
      <c r="L192" t="s">
        <v>102</v>
      </c>
      <c r="M192" s="78">
        <v>2.5000000000000001E-2</v>
      </c>
      <c r="N192" s="78">
        <v>5.74E-2</v>
      </c>
      <c r="O192" s="77">
        <v>728193.5</v>
      </c>
      <c r="P192" s="77">
        <v>79.12</v>
      </c>
      <c r="Q192" s="77">
        <v>9.1024200000000004</v>
      </c>
      <c r="R192" s="77">
        <v>585.2491172</v>
      </c>
      <c r="S192" s="78">
        <v>5.0000000000000001E-4</v>
      </c>
      <c r="T192" s="78">
        <f t="shared" si="2"/>
        <v>3.0128317882806093E-3</v>
      </c>
      <c r="U192" s="78">
        <f>R192/'סכום נכסי הקרן'!$C$42</f>
        <v>4.2404240075041708E-4</v>
      </c>
    </row>
    <row r="193" spans="2:21">
      <c r="B193" t="s">
        <v>758</v>
      </c>
      <c r="C193" t="s">
        <v>759</v>
      </c>
      <c r="D193" t="s">
        <v>100</v>
      </c>
      <c r="E193" t="s">
        <v>123</v>
      </c>
      <c r="F193" t="s">
        <v>542</v>
      </c>
      <c r="G193" t="s">
        <v>452</v>
      </c>
      <c r="H193" t="s">
        <v>498</v>
      </c>
      <c r="I193" t="s">
        <v>149</v>
      </c>
      <c r="J193"/>
      <c r="K193" s="77">
        <v>0.83</v>
      </c>
      <c r="L193" t="s">
        <v>102</v>
      </c>
      <c r="M193" s="78">
        <v>3.9199999999999999E-2</v>
      </c>
      <c r="N193" s="78">
        <v>5.7299999999999997E-2</v>
      </c>
      <c r="O193" s="77">
        <v>0.03</v>
      </c>
      <c r="P193" s="77">
        <v>99.2</v>
      </c>
      <c r="Q193" s="77">
        <v>0</v>
      </c>
      <c r="R193" s="77">
        <v>2.976E-5</v>
      </c>
      <c r="S193" s="78">
        <v>0</v>
      </c>
      <c r="T193" s="78">
        <f t="shared" si="2"/>
        <v>1.5320292057542796E-10</v>
      </c>
      <c r="U193" s="78">
        <f>R193/'סכום נכסי הקרן'!$C$42</f>
        <v>2.1562615774130061E-11</v>
      </c>
    </row>
    <row r="194" spans="2:21">
      <c r="B194" t="s">
        <v>760</v>
      </c>
      <c r="C194" t="s">
        <v>761</v>
      </c>
      <c r="D194" t="s">
        <v>100</v>
      </c>
      <c r="E194" t="s">
        <v>123</v>
      </c>
      <c r="F194" t="s">
        <v>762</v>
      </c>
      <c r="G194" t="s">
        <v>452</v>
      </c>
      <c r="H194" t="s">
        <v>498</v>
      </c>
      <c r="I194" t="s">
        <v>149</v>
      </c>
      <c r="J194"/>
      <c r="K194" s="77">
        <v>6.47</v>
      </c>
      <c r="L194" t="s">
        <v>102</v>
      </c>
      <c r="M194" s="78">
        <v>2.98E-2</v>
      </c>
      <c r="N194" s="78">
        <v>5.5399999999999998E-2</v>
      </c>
      <c r="O194" s="77">
        <v>416329.52</v>
      </c>
      <c r="P194" s="77">
        <v>86.29</v>
      </c>
      <c r="Q194" s="77">
        <v>0</v>
      </c>
      <c r="R194" s="77">
        <v>359.25074280799998</v>
      </c>
      <c r="S194" s="78">
        <v>1.1000000000000001E-3</v>
      </c>
      <c r="T194" s="78">
        <f t="shared" si="2"/>
        <v>1.8494039992297555E-3</v>
      </c>
      <c r="U194" s="78">
        <f>R194/'סכום נכסי הקרן'!$C$42</f>
        <v>2.6029521954770571E-4</v>
      </c>
    </row>
    <row r="195" spans="2:21">
      <c r="B195" t="s">
        <v>763</v>
      </c>
      <c r="C195" t="s">
        <v>764</v>
      </c>
      <c r="D195" t="s">
        <v>100</v>
      </c>
      <c r="E195" t="s">
        <v>123</v>
      </c>
      <c r="F195" t="s">
        <v>762</v>
      </c>
      <c r="G195" t="s">
        <v>452</v>
      </c>
      <c r="H195" t="s">
        <v>498</v>
      </c>
      <c r="I195" t="s">
        <v>149</v>
      </c>
      <c r="J195"/>
      <c r="K195" s="77">
        <v>5.2</v>
      </c>
      <c r="L195" t="s">
        <v>102</v>
      </c>
      <c r="M195" s="78">
        <v>3.4299999999999997E-2</v>
      </c>
      <c r="N195" s="78">
        <v>5.3100000000000001E-2</v>
      </c>
      <c r="O195" s="77">
        <v>524904.87</v>
      </c>
      <c r="P195" s="77">
        <v>91.92</v>
      </c>
      <c r="Q195" s="77">
        <v>0</v>
      </c>
      <c r="R195" s="77">
        <v>482.49255650399999</v>
      </c>
      <c r="S195" s="78">
        <v>1.6999999999999999E-3</v>
      </c>
      <c r="T195" s="78">
        <f t="shared" si="2"/>
        <v>2.4838463982633568E-3</v>
      </c>
      <c r="U195" s="78">
        <f>R195/'סכום נכסי הקרן'!$C$42</f>
        <v>3.4959010785529196E-4</v>
      </c>
    </row>
    <row r="196" spans="2:21">
      <c r="B196" t="s">
        <v>765</v>
      </c>
      <c r="C196" t="s">
        <v>766</v>
      </c>
      <c r="D196" t="s">
        <v>100</v>
      </c>
      <c r="E196" t="s">
        <v>123</v>
      </c>
      <c r="F196" t="s">
        <v>560</v>
      </c>
      <c r="G196" t="s">
        <v>452</v>
      </c>
      <c r="H196" t="s">
        <v>498</v>
      </c>
      <c r="I196" t="s">
        <v>149</v>
      </c>
      <c r="J196"/>
      <c r="K196" s="77">
        <v>1.79</v>
      </c>
      <c r="L196" t="s">
        <v>102</v>
      </c>
      <c r="M196" s="78">
        <v>3.61E-2</v>
      </c>
      <c r="N196" s="78">
        <v>5.21E-2</v>
      </c>
      <c r="O196" s="77">
        <v>1077379.29</v>
      </c>
      <c r="P196" s="77">
        <v>97.92</v>
      </c>
      <c r="Q196" s="77">
        <v>0</v>
      </c>
      <c r="R196" s="77">
        <v>1054.9698007679999</v>
      </c>
      <c r="S196" s="78">
        <v>1.4E-3</v>
      </c>
      <c r="T196" s="78">
        <f t="shared" si="2"/>
        <v>5.4309292539158251E-3</v>
      </c>
      <c r="U196" s="78">
        <f>R196/'סכום נכסי הקרן'!$C$42</f>
        <v>7.6437864473356593E-4</v>
      </c>
    </row>
    <row r="197" spans="2:21">
      <c r="B197" t="s">
        <v>767</v>
      </c>
      <c r="C197" t="s">
        <v>768</v>
      </c>
      <c r="D197" t="s">
        <v>100</v>
      </c>
      <c r="E197" t="s">
        <v>123</v>
      </c>
      <c r="F197" t="s">
        <v>560</v>
      </c>
      <c r="G197" t="s">
        <v>452</v>
      </c>
      <c r="H197" t="s">
        <v>498</v>
      </c>
      <c r="I197" t="s">
        <v>149</v>
      </c>
      <c r="J197"/>
      <c r="K197" s="77">
        <v>2.8</v>
      </c>
      <c r="L197" t="s">
        <v>102</v>
      </c>
      <c r="M197" s="78">
        <v>3.3000000000000002E-2</v>
      </c>
      <c r="N197" s="78">
        <v>4.8399999999999999E-2</v>
      </c>
      <c r="O197" s="77">
        <v>354585.24</v>
      </c>
      <c r="P197" s="77">
        <v>96.15</v>
      </c>
      <c r="Q197" s="77">
        <v>0</v>
      </c>
      <c r="R197" s="77">
        <v>340.93370826</v>
      </c>
      <c r="S197" s="78">
        <v>1.1000000000000001E-3</v>
      </c>
      <c r="T197" s="78">
        <f t="shared" si="2"/>
        <v>1.755108865189614E-3</v>
      </c>
      <c r="U197" s="78">
        <f>R197/'סכום נכסי הקרן'!$C$42</f>
        <v>2.4702360738103937E-4</v>
      </c>
    </row>
    <row r="198" spans="2:21">
      <c r="B198" t="s">
        <v>769</v>
      </c>
      <c r="C198" t="s">
        <v>770</v>
      </c>
      <c r="D198" t="s">
        <v>100</v>
      </c>
      <c r="E198" t="s">
        <v>123</v>
      </c>
      <c r="F198" t="s">
        <v>560</v>
      </c>
      <c r="G198" t="s">
        <v>452</v>
      </c>
      <c r="H198" t="s">
        <v>498</v>
      </c>
      <c r="I198" t="s">
        <v>149</v>
      </c>
      <c r="J198"/>
      <c r="K198" s="77">
        <v>5.15</v>
      </c>
      <c r="L198" t="s">
        <v>102</v>
      </c>
      <c r="M198" s="78">
        <v>2.6200000000000001E-2</v>
      </c>
      <c r="N198" s="78">
        <v>5.2699999999999997E-2</v>
      </c>
      <c r="O198" s="77">
        <v>768237.87</v>
      </c>
      <c r="P198" s="77">
        <v>88.74</v>
      </c>
      <c r="Q198" s="77">
        <v>0</v>
      </c>
      <c r="R198" s="77">
        <v>681.73428583800001</v>
      </c>
      <c r="S198" s="78">
        <v>5.9999999999999995E-4</v>
      </c>
      <c r="T198" s="78">
        <f t="shared" si="2"/>
        <v>3.5095323806043424E-3</v>
      </c>
      <c r="U198" s="78">
        <f>R198/'סכום נכסי הקרן'!$C$42</f>
        <v>4.9395075489165824E-4</v>
      </c>
    </row>
    <row r="199" spans="2:21">
      <c r="B199" t="s">
        <v>771</v>
      </c>
      <c r="C199" t="s">
        <v>772</v>
      </c>
      <c r="D199" t="s">
        <v>100</v>
      </c>
      <c r="E199" t="s">
        <v>123</v>
      </c>
      <c r="F199" t="s">
        <v>773</v>
      </c>
      <c r="G199" t="s">
        <v>774</v>
      </c>
      <c r="H199" t="s">
        <v>486</v>
      </c>
      <c r="I199" t="s">
        <v>208</v>
      </c>
      <c r="J199"/>
      <c r="K199" s="77">
        <v>0.43</v>
      </c>
      <c r="L199" t="s">
        <v>102</v>
      </c>
      <c r="M199" s="78">
        <v>2.4E-2</v>
      </c>
      <c r="N199" s="78">
        <v>6.0900000000000003E-2</v>
      </c>
      <c r="O199" s="77">
        <v>30341.54</v>
      </c>
      <c r="P199" s="77">
        <v>98.7</v>
      </c>
      <c r="Q199" s="77">
        <v>0</v>
      </c>
      <c r="R199" s="77">
        <v>29.947099980000001</v>
      </c>
      <c r="S199" s="78">
        <v>2.9999999999999997E-4</v>
      </c>
      <c r="T199" s="78">
        <f t="shared" si="2"/>
        <v>1.5416610146842542E-4</v>
      </c>
      <c r="U199" s="78">
        <f>R199/'סכום נכסי הקרן'!$C$42</f>
        <v>2.1698179113514718E-5</v>
      </c>
    </row>
    <row r="200" spans="2:21">
      <c r="B200" t="s">
        <v>775</v>
      </c>
      <c r="C200" t="s">
        <v>776</v>
      </c>
      <c r="D200" t="s">
        <v>100</v>
      </c>
      <c r="E200" t="s">
        <v>123</v>
      </c>
      <c r="F200" t="s">
        <v>773</v>
      </c>
      <c r="G200" t="s">
        <v>774</v>
      </c>
      <c r="H200" t="s">
        <v>486</v>
      </c>
      <c r="I200" t="s">
        <v>208</v>
      </c>
      <c r="J200"/>
      <c r="K200" s="77">
        <v>2.54</v>
      </c>
      <c r="L200" t="s">
        <v>102</v>
      </c>
      <c r="M200" s="78">
        <v>2.3E-2</v>
      </c>
      <c r="N200" s="78">
        <v>5.7299999999999997E-2</v>
      </c>
      <c r="O200" s="77">
        <v>268657.02</v>
      </c>
      <c r="P200" s="77">
        <v>91.98</v>
      </c>
      <c r="Q200" s="77">
        <v>0</v>
      </c>
      <c r="R200" s="77">
        <v>247.11072699600001</v>
      </c>
      <c r="S200" s="78">
        <v>2.9999999999999997E-4</v>
      </c>
      <c r="T200" s="78">
        <f t="shared" si="2"/>
        <v>1.2721130739685635E-3</v>
      </c>
      <c r="U200" s="78">
        <f>R200/'סכום נכסי הקרן'!$C$42</f>
        <v>1.7904414179706641E-4</v>
      </c>
    </row>
    <row r="201" spans="2:21">
      <c r="B201" t="s">
        <v>777</v>
      </c>
      <c r="C201" t="s">
        <v>778</v>
      </c>
      <c r="D201" t="s">
        <v>100</v>
      </c>
      <c r="E201" t="s">
        <v>123</v>
      </c>
      <c r="F201" t="s">
        <v>773</v>
      </c>
      <c r="G201" t="s">
        <v>774</v>
      </c>
      <c r="H201" t="s">
        <v>486</v>
      </c>
      <c r="I201" t="s">
        <v>208</v>
      </c>
      <c r="J201"/>
      <c r="K201" s="77">
        <v>1.62</v>
      </c>
      <c r="L201" t="s">
        <v>102</v>
      </c>
      <c r="M201" s="78">
        <v>2.75E-2</v>
      </c>
      <c r="N201" s="78">
        <v>5.8299999999999998E-2</v>
      </c>
      <c r="O201" s="77">
        <v>197910.94</v>
      </c>
      <c r="P201" s="77">
        <v>95.52</v>
      </c>
      <c r="Q201" s="77">
        <v>0</v>
      </c>
      <c r="R201" s="77">
        <v>189.044529888</v>
      </c>
      <c r="S201" s="78">
        <v>5.9999999999999995E-4</v>
      </c>
      <c r="T201" s="78">
        <f t="shared" si="2"/>
        <v>9.7319133392642415E-4</v>
      </c>
      <c r="U201" s="78">
        <f>R201/'סכום נכסי הקרן'!$C$42</f>
        <v>1.3697226351397818E-4</v>
      </c>
    </row>
    <row r="202" spans="2:21">
      <c r="B202" t="s">
        <v>779</v>
      </c>
      <c r="C202" t="s">
        <v>780</v>
      </c>
      <c r="D202" t="s">
        <v>100</v>
      </c>
      <c r="E202" t="s">
        <v>123</v>
      </c>
      <c r="F202" t="s">
        <v>773</v>
      </c>
      <c r="G202" t="s">
        <v>774</v>
      </c>
      <c r="H202" t="s">
        <v>486</v>
      </c>
      <c r="I202" t="s">
        <v>208</v>
      </c>
      <c r="J202"/>
      <c r="K202" s="77">
        <v>2.48</v>
      </c>
      <c r="L202" t="s">
        <v>102</v>
      </c>
      <c r="M202" s="78">
        <v>2.1499999999999998E-2</v>
      </c>
      <c r="N202" s="78">
        <v>5.8099999999999999E-2</v>
      </c>
      <c r="O202" s="77">
        <v>210316.55</v>
      </c>
      <c r="P202" s="77">
        <v>91.65</v>
      </c>
      <c r="Q202" s="77">
        <v>11.68695</v>
      </c>
      <c r="R202" s="77">
        <v>204.44206807500001</v>
      </c>
      <c r="S202" s="78">
        <v>4.0000000000000002E-4</v>
      </c>
      <c r="T202" s="78">
        <f t="shared" si="2"/>
        <v>1.0524570536818033E-3</v>
      </c>
      <c r="U202" s="78">
        <f>R202/'סכום נכסי הקרן'!$C$42</f>
        <v>1.4812855382962927E-4</v>
      </c>
    </row>
    <row r="203" spans="2:21">
      <c r="B203" t="s">
        <v>781</v>
      </c>
      <c r="C203" t="s">
        <v>782</v>
      </c>
      <c r="D203" t="s">
        <v>100</v>
      </c>
      <c r="E203" t="s">
        <v>123</v>
      </c>
      <c r="F203" t="s">
        <v>783</v>
      </c>
      <c r="G203" t="s">
        <v>112</v>
      </c>
      <c r="H203" t="s">
        <v>571</v>
      </c>
      <c r="I203" t="s">
        <v>149</v>
      </c>
      <c r="J203"/>
      <c r="K203" s="77">
        <v>1.68</v>
      </c>
      <c r="L203" t="s">
        <v>102</v>
      </c>
      <c r="M203" s="78">
        <v>0.04</v>
      </c>
      <c r="N203" s="78">
        <v>5.6000000000000001E-2</v>
      </c>
      <c r="O203" s="77">
        <v>0.01</v>
      </c>
      <c r="P203" s="77">
        <v>98.54</v>
      </c>
      <c r="Q203" s="77">
        <v>0</v>
      </c>
      <c r="R203" s="77">
        <v>9.8539999999999992E-6</v>
      </c>
      <c r="S203" s="78">
        <v>0</v>
      </c>
      <c r="T203" s="78">
        <f t="shared" ref="T203:T266" si="4">R203/$R$11</f>
        <v>5.0727875650210591E-11</v>
      </c>
      <c r="U203" s="78">
        <f>R203/'סכום נכסי הקרן'!$C$42</f>
        <v>7.1397182741356718E-12</v>
      </c>
    </row>
    <row r="204" spans="2:21">
      <c r="B204" t="s">
        <v>784</v>
      </c>
      <c r="C204" t="s">
        <v>785</v>
      </c>
      <c r="D204" t="s">
        <v>100</v>
      </c>
      <c r="E204" t="s">
        <v>123</v>
      </c>
      <c r="F204" t="s">
        <v>783</v>
      </c>
      <c r="G204" t="s">
        <v>112</v>
      </c>
      <c r="H204" t="s">
        <v>564</v>
      </c>
      <c r="I204" t="s">
        <v>208</v>
      </c>
      <c r="J204"/>
      <c r="K204" s="77">
        <v>3.37</v>
      </c>
      <c r="L204" t="s">
        <v>102</v>
      </c>
      <c r="M204" s="78">
        <v>0.04</v>
      </c>
      <c r="N204" s="78">
        <v>5.4600000000000003E-2</v>
      </c>
      <c r="O204" s="77">
        <v>0.02</v>
      </c>
      <c r="P204" s="77">
        <v>96.22</v>
      </c>
      <c r="Q204" s="77">
        <v>0</v>
      </c>
      <c r="R204" s="77">
        <v>1.9244000000000001E-5</v>
      </c>
      <c r="S204" s="78">
        <v>0</v>
      </c>
      <c r="T204" s="78">
        <f t="shared" si="4"/>
        <v>9.9067103614030103E-11</v>
      </c>
      <c r="U204" s="78">
        <f>R204/'סכום נכסי הקרן'!$C$42</f>
        <v>1.3943245227061791E-11</v>
      </c>
    </row>
    <row r="205" spans="2:21">
      <c r="B205" t="s">
        <v>786</v>
      </c>
      <c r="C205" t="s">
        <v>787</v>
      </c>
      <c r="D205" t="s">
        <v>100</v>
      </c>
      <c r="E205" t="s">
        <v>123</v>
      </c>
      <c r="F205" t="s">
        <v>569</v>
      </c>
      <c r="G205" t="s">
        <v>570</v>
      </c>
      <c r="H205" t="s">
        <v>571</v>
      </c>
      <c r="I205" t="s">
        <v>149</v>
      </c>
      <c r="J205"/>
      <c r="K205" s="77">
        <v>1.06</v>
      </c>
      <c r="L205" t="s">
        <v>102</v>
      </c>
      <c r="M205" s="78">
        <v>3.0499999999999999E-2</v>
      </c>
      <c r="N205" s="78">
        <v>5.8700000000000002E-2</v>
      </c>
      <c r="O205" s="77">
        <v>15612.53</v>
      </c>
      <c r="P205" s="77">
        <v>97.91</v>
      </c>
      <c r="Q205" s="77">
        <v>0</v>
      </c>
      <c r="R205" s="77">
        <v>15.286228123000001</v>
      </c>
      <c r="S205" s="78">
        <v>2.0000000000000001E-4</v>
      </c>
      <c r="T205" s="78">
        <f t="shared" si="4"/>
        <v>7.8692701378556536E-5</v>
      </c>
      <c r="U205" s="78">
        <f>R205/'סכום נכסי הקרן'!$C$42</f>
        <v>1.1075640579702633E-5</v>
      </c>
    </row>
    <row r="206" spans="2:21">
      <c r="B206" t="s">
        <v>788</v>
      </c>
      <c r="C206" t="s">
        <v>789</v>
      </c>
      <c r="D206" t="s">
        <v>100</v>
      </c>
      <c r="E206" t="s">
        <v>123</v>
      </c>
      <c r="F206" t="s">
        <v>569</v>
      </c>
      <c r="G206" t="s">
        <v>570</v>
      </c>
      <c r="H206" t="s">
        <v>571</v>
      </c>
      <c r="I206" t="s">
        <v>149</v>
      </c>
      <c r="J206"/>
      <c r="K206" s="77">
        <v>2.68</v>
      </c>
      <c r="L206" t="s">
        <v>102</v>
      </c>
      <c r="M206" s="78">
        <v>2.58E-2</v>
      </c>
      <c r="N206" s="78">
        <v>5.8599999999999999E-2</v>
      </c>
      <c r="O206" s="77">
        <v>226918.48</v>
      </c>
      <c r="P206" s="77">
        <v>92.5</v>
      </c>
      <c r="Q206" s="77">
        <v>0</v>
      </c>
      <c r="R206" s="77">
        <v>209.89959400000001</v>
      </c>
      <c r="S206" s="78">
        <v>8.0000000000000004E-4</v>
      </c>
      <c r="T206" s="78">
        <f t="shared" si="4"/>
        <v>1.0805521111692399E-3</v>
      </c>
      <c r="U206" s="78">
        <f>R206/'סכום נכסי הקרן'!$C$42</f>
        <v>1.5208280566424379E-4</v>
      </c>
    </row>
    <row r="207" spans="2:21">
      <c r="B207" t="s">
        <v>790</v>
      </c>
      <c r="C207" t="s">
        <v>791</v>
      </c>
      <c r="D207" t="s">
        <v>100</v>
      </c>
      <c r="E207" t="s">
        <v>123</v>
      </c>
      <c r="F207" t="s">
        <v>584</v>
      </c>
      <c r="G207" t="s">
        <v>132</v>
      </c>
      <c r="H207" t="s">
        <v>564</v>
      </c>
      <c r="I207" t="s">
        <v>208</v>
      </c>
      <c r="J207"/>
      <c r="K207" s="77">
        <v>1.23</v>
      </c>
      <c r="L207" t="s">
        <v>102</v>
      </c>
      <c r="M207" s="78">
        <v>4.1399999999999999E-2</v>
      </c>
      <c r="N207" s="78">
        <v>5.3800000000000001E-2</v>
      </c>
      <c r="O207" s="77">
        <v>0.02</v>
      </c>
      <c r="P207" s="77">
        <v>99.57</v>
      </c>
      <c r="Q207" s="77">
        <v>0</v>
      </c>
      <c r="R207" s="77">
        <v>1.9913999999999999E-5</v>
      </c>
      <c r="S207" s="78">
        <v>0</v>
      </c>
      <c r="T207" s="78">
        <f t="shared" si="4"/>
        <v>1.0251622850601722E-10</v>
      </c>
      <c r="U207" s="78">
        <f>R207/'סכום נכסי הקרן'!$C$42</f>
        <v>1.4428693902084207E-11</v>
      </c>
    </row>
    <row r="208" spans="2:21">
      <c r="B208" t="s">
        <v>792</v>
      </c>
      <c r="C208" t="s">
        <v>793</v>
      </c>
      <c r="D208" t="s">
        <v>100</v>
      </c>
      <c r="E208" t="s">
        <v>123</v>
      </c>
      <c r="F208" t="s">
        <v>584</v>
      </c>
      <c r="G208" t="s">
        <v>132</v>
      </c>
      <c r="H208" t="s">
        <v>564</v>
      </c>
      <c r="I208" t="s">
        <v>208</v>
      </c>
      <c r="J208"/>
      <c r="K208" s="77">
        <v>1.78</v>
      </c>
      <c r="L208" t="s">
        <v>102</v>
      </c>
      <c r="M208" s="78">
        <v>3.5499999999999997E-2</v>
      </c>
      <c r="N208" s="78">
        <v>0.06</v>
      </c>
      <c r="O208" s="77">
        <v>212664.61</v>
      </c>
      <c r="P208" s="77">
        <v>96.81</v>
      </c>
      <c r="Q208" s="77">
        <v>0</v>
      </c>
      <c r="R208" s="77">
        <v>205.88060894099999</v>
      </c>
      <c r="S208" s="78">
        <v>5.0000000000000001E-4</v>
      </c>
      <c r="T208" s="78">
        <f t="shared" si="4"/>
        <v>1.0598625866804021E-3</v>
      </c>
      <c r="U208" s="78">
        <f>R208/'סכום נכסי הקרן'!$C$42</f>
        <v>1.4917084898987597E-4</v>
      </c>
    </row>
    <row r="209" spans="2:21">
      <c r="B209" t="s">
        <v>794</v>
      </c>
      <c r="C209" t="s">
        <v>795</v>
      </c>
      <c r="D209" t="s">
        <v>100</v>
      </c>
      <c r="E209" t="s">
        <v>123</v>
      </c>
      <c r="F209" t="s">
        <v>584</v>
      </c>
      <c r="G209" t="s">
        <v>132</v>
      </c>
      <c r="H209" t="s">
        <v>564</v>
      </c>
      <c r="I209" t="s">
        <v>208</v>
      </c>
      <c r="J209"/>
      <c r="K209" s="77">
        <v>2.2799999999999998</v>
      </c>
      <c r="L209" t="s">
        <v>102</v>
      </c>
      <c r="M209" s="78">
        <v>2.5000000000000001E-2</v>
      </c>
      <c r="N209" s="78">
        <v>5.96E-2</v>
      </c>
      <c r="O209" s="77">
        <v>916464.73</v>
      </c>
      <c r="P209" s="77">
        <v>94.31</v>
      </c>
      <c r="Q209" s="77">
        <v>0</v>
      </c>
      <c r="R209" s="77">
        <v>864.31788686300001</v>
      </c>
      <c r="S209" s="78">
        <v>8.0000000000000004E-4</v>
      </c>
      <c r="T209" s="78">
        <f t="shared" si="4"/>
        <v>4.4494631912968393E-3</v>
      </c>
      <c r="U209" s="78">
        <f>R209/'סכום נכסי הקרן'!$C$42</f>
        <v>6.2624175071017754E-4</v>
      </c>
    </row>
    <row r="210" spans="2:21">
      <c r="B210" t="s">
        <v>796</v>
      </c>
      <c r="C210" t="s">
        <v>797</v>
      </c>
      <c r="D210" t="s">
        <v>100</v>
      </c>
      <c r="E210" t="s">
        <v>123</v>
      </c>
      <c r="F210" t="s">
        <v>584</v>
      </c>
      <c r="G210" t="s">
        <v>132</v>
      </c>
      <c r="H210" t="s">
        <v>564</v>
      </c>
      <c r="I210" t="s">
        <v>208</v>
      </c>
      <c r="J210"/>
      <c r="K210" s="77">
        <v>4.07</v>
      </c>
      <c r="L210" t="s">
        <v>102</v>
      </c>
      <c r="M210" s="78">
        <v>4.7300000000000002E-2</v>
      </c>
      <c r="N210" s="78">
        <v>0.06</v>
      </c>
      <c r="O210" s="77">
        <v>428391.73</v>
      </c>
      <c r="P210" s="77">
        <v>96.34</v>
      </c>
      <c r="Q210" s="77">
        <v>0</v>
      </c>
      <c r="R210" s="77">
        <v>412.71259268199998</v>
      </c>
      <c r="S210" s="78">
        <v>1.1000000000000001E-3</v>
      </c>
      <c r="T210" s="78">
        <f t="shared" si="4"/>
        <v>2.1246228009791463E-3</v>
      </c>
      <c r="U210" s="78">
        <f>R210/'סכום נכסי הקרן'!$C$42</f>
        <v>2.9903101683961716E-4</v>
      </c>
    </row>
    <row r="211" spans="2:21">
      <c r="B211" t="s">
        <v>798</v>
      </c>
      <c r="C211" t="s">
        <v>799</v>
      </c>
      <c r="D211" t="s">
        <v>100</v>
      </c>
      <c r="E211" t="s">
        <v>123</v>
      </c>
      <c r="F211" t="s">
        <v>587</v>
      </c>
      <c r="G211" t="s">
        <v>346</v>
      </c>
      <c r="H211" t="s">
        <v>564</v>
      </c>
      <c r="I211" t="s">
        <v>208</v>
      </c>
      <c r="J211"/>
      <c r="K211" s="77">
        <v>4.6900000000000004</v>
      </c>
      <c r="L211" t="s">
        <v>102</v>
      </c>
      <c r="M211" s="78">
        <v>2.4299999999999999E-2</v>
      </c>
      <c r="N211" s="78">
        <v>5.5100000000000003E-2</v>
      </c>
      <c r="O211" s="77">
        <v>702634</v>
      </c>
      <c r="P211" s="77">
        <v>87.67</v>
      </c>
      <c r="Q211" s="77">
        <v>0</v>
      </c>
      <c r="R211" s="77">
        <v>615.99922779999997</v>
      </c>
      <c r="S211" s="78">
        <v>5.0000000000000001E-4</v>
      </c>
      <c r="T211" s="78">
        <f t="shared" si="4"/>
        <v>3.1711317463430228E-3</v>
      </c>
      <c r="U211" s="78">
        <f>R211/'סכום נכסי הקרן'!$C$42</f>
        <v>4.4632240141842121E-4</v>
      </c>
    </row>
    <row r="212" spans="2:21">
      <c r="B212" t="s">
        <v>800</v>
      </c>
      <c r="C212" t="s">
        <v>801</v>
      </c>
      <c r="D212" t="s">
        <v>100</v>
      </c>
      <c r="E212" t="s">
        <v>123</v>
      </c>
      <c r="F212" t="s">
        <v>587</v>
      </c>
      <c r="G212" t="s">
        <v>346</v>
      </c>
      <c r="H212" t="s">
        <v>564</v>
      </c>
      <c r="I212" t="s">
        <v>208</v>
      </c>
      <c r="J212"/>
      <c r="K212" s="77">
        <v>0.66</v>
      </c>
      <c r="L212" t="s">
        <v>102</v>
      </c>
      <c r="M212" s="78">
        <v>6.4000000000000001E-2</v>
      </c>
      <c r="N212" s="78">
        <v>5.8700000000000002E-2</v>
      </c>
      <c r="O212" s="77">
        <v>0.02</v>
      </c>
      <c r="P212" s="77">
        <v>100.97</v>
      </c>
      <c r="Q212" s="77">
        <v>0</v>
      </c>
      <c r="R212" s="77">
        <v>2.0194E-5</v>
      </c>
      <c r="S212" s="78">
        <v>0</v>
      </c>
      <c r="T212" s="78">
        <f t="shared" si="4"/>
        <v>1.0395765383401185E-10</v>
      </c>
      <c r="U212" s="78">
        <f>R212/'סכום נכסי הקרן'!$C$42</f>
        <v>1.4631567975227904E-11</v>
      </c>
    </row>
    <row r="213" spans="2:21">
      <c r="B213" t="s">
        <v>802</v>
      </c>
      <c r="C213" t="s">
        <v>803</v>
      </c>
      <c r="D213" t="s">
        <v>100</v>
      </c>
      <c r="E213" t="s">
        <v>123</v>
      </c>
      <c r="F213" t="s">
        <v>804</v>
      </c>
      <c r="G213" t="s">
        <v>132</v>
      </c>
      <c r="H213" t="s">
        <v>564</v>
      </c>
      <c r="I213" t="s">
        <v>208</v>
      </c>
      <c r="J213"/>
      <c r="K213" s="77">
        <v>0.74</v>
      </c>
      <c r="L213" t="s">
        <v>102</v>
      </c>
      <c r="M213" s="78">
        <v>2.1600000000000001E-2</v>
      </c>
      <c r="N213" s="78">
        <v>5.6500000000000002E-2</v>
      </c>
      <c r="O213" s="77">
        <v>0.01</v>
      </c>
      <c r="P213" s="77">
        <v>98.16</v>
      </c>
      <c r="Q213" s="77">
        <v>0</v>
      </c>
      <c r="R213" s="77">
        <v>9.8160000000000005E-6</v>
      </c>
      <c r="S213" s="78">
        <v>0</v>
      </c>
      <c r="T213" s="78">
        <f t="shared" si="4"/>
        <v>5.0532253641411325E-11</v>
      </c>
      <c r="U213" s="78">
        <f>R213/'סכום נכסי הקרן'!$C$42</f>
        <v>7.1121853642090282E-12</v>
      </c>
    </row>
    <row r="214" spans="2:21">
      <c r="B214" t="s">
        <v>805</v>
      </c>
      <c r="C214" t="s">
        <v>806</v>
      </c>
      <c r="D214" t="s">
        <v>100</v>
      </c>
      <c r="E214" t="s">
        <v>123</v>
      </c>
      <c r="F214" t="s">
        <v>804</v>
      </c>
      <c r="G214" t="s">
        <v>132</v>
      </c>
      <c r="H214" t="s">
        <v>564</v>
      </c>
      <c r="I214" t="s">
        <v>208</v>
      </c>
      <c r="J214"/>
      <c r="K214" s="77">
        <v>2.71</v>
      </c>
      <c r="L214" t="s">
        <v>102</v>
      </c>
      <c r="M214" s="78">
        <v>0.04</v>
      </c>
      <c r="N214" s="78">
        <v>5.3999999999999999E-2</v>
      </c>
      <c r="O214" s="77">
        <v>0.02</v>
      </c>
      <c r="P214" s="77">
        <v>97.49</v>
      </c>
      <c r="Q214" s="77">
        <v>0</v>
      </c>
      <c r="R214" s="77">
        <v>1.9497999999999999E-5</v>
      </c>
      <c r="S214" s="78">
        <v>0</v>
      </c>
      <c r="T214" s="78">
        <f t="shared" si="4"/>
        <v>1.0037468230442521E-10</v>
      </c>
      <c r="U214" s="78">
        <f>R214/'סכום נכסי הקרן'!$C$42</f>
        <v>1.4127280993413571E-11</v>
      </c>
    </row>
    <row r="215" spans="2:21">
      <c r="B215" t="s">
        <v>807</v>
      </c>
      <c r="C215" t="s">
        <v>808</v>
      </c>
      <c r="D215" t="s">
        <v>100</v>
      </c>
      <c r="E215" t="s">
        <v>123</v>
      </c>
      <c r="F215" t="s">
        <v>592</v>
      </c>
      <c r="G215" t="s">
        <v>127</v>
      </c>
      <c r="H215" t="s">
        <v>564</v>
      </c>
      <c r="I215" t="s">
        <v>208</v>
      </c>
      <c r="J215"/>
      <c r="K215" s="77">
        <v>1.58</v>
      </c>
      <c r="L215" t="s">
        <v>102</v>
      </c>
      <c r="M215" s="78">
        <v>3.2500000000000001E-2</v>
      </c>
      <c r="N215" s="78">
        <v>6.6799999999999998E-2</v>
      </c>
      <c r="O215" s="77">
        <v>4287.58</v>
      </c>
      <c r="P215" s="77">
        <v>95.65</v>
      </c>
      <c r="Q215" s="77">
        <v>0</v>
      </c>
      <c r="R215" s="77">
        <v>4.1010702700000001</v>
      </c>
      <c r="S215" s="78">
        <v>0</v>
      </c>
      <c r="T215" s="78">
        <f t="shared" si="4"/>
        <v>2.1112094853799024E-5</v>
      </c>
      <c r="U215" s="78">
        <f>R215/'סכום נכסי הקרן'!$C$42</f>
        <v>2.9714315354407872E-6</v>
      </c>
    </row>
    <row r="216" spans="2:21">
      <c r="B216" t="s">
        <v>809</v>
      </c>
      <c r="C216" t="s">
        <v>810</v>
      </c>
      <c r="D216" t="s">
        <v>100</v>
      </c>
      <c r="E216" t="s">
        <v>123</v>
      </c>
      <c r="F216" t="s">
        <v>592</v>
      </c>
      <c r="G216" t="s">
        <v>127</v>
      </c>
      <c r="H216" t="s">
        <v>564</v>
      </c>
      <c r="I216" t="s">
        <v>208</v>
      </c>
      <c r="J216"/>
      <c r="K216" s="77">
        <v>2.27</v>
      </c>
      <c r="L216" t="s">
        <v>102</v>
      </c>
      <c r="M216" s="78">
        <v>5.7000000000000002E-2</v>
      </c>
      <c r="N216" s="78">
        <v>6.8500000000000005E-2</v>
      </c>
      <c r="O216" s="77">
        <v>1182327.7</v>
      </c>
      <c r="P216" s="77">
        <v>97.89</v>
      </c>
      <c r="Q216" s="77">
        <v>0</v>
      </c>
      <c r="R216" s="77">
        <v>1157.38058553</v>
      </c>
      <c r="S216" s="78">
        <v>3.0000000000000001E-3</v>
      </c>
      <c r="T216" s="78">
        <f t="shared" si="4"/>
        <v>5.9581346075435115E-3</v>
      </c>
      <c r="U216" s="78">
        <f>R216/'סכום נכסי הקרן'!$C$42</f>
        <v>8.3858040558538517E-4</v>
      </c>
    </row>
    <row r="217" spans="2:21">
      <c r="B217" t="s">
        <v>811</v>
      </c>
      <c r="C217" t="s">
        <v>812</v>
      </c>
      <c r="D217" t="s">
        <v>100</v>
      </c>
      <c r="E217" t="s">
        <v>123</v>
      </c>
      <c r="F217" t="s">
        <v>597</v>
      </c>
      <c r="G217" t="s">
        <v>127</v>
      </c>
      <c r="H217" t="s">
        <v>564</v>
      </c>
      <c r="I217" t="s">
        <v>208</v>
      </c>
      <c r="J217"/>
      <c r="K217" s="77">
        <v>1.66</v>
      </c>
      <c r="L217" t="s">
        <v>102</v>
      </c>
      <c r="M217" s="78">
        <v>2.8000000000000001E-2</v>
      </c>
      <c r="N217" s="78">
        <v>6.25E-2</v>
      </c>
      <c r="O217" s="77">
        <v>249830.42</v>
      </c>
      <c r="P217" s="77">
        <v>95.33</v>
      </c>
      <c r="Q217" s="77">
        <v>0</v>
      </c>
      <c r="R217" s="77">
        <v>238.16333938599999</v>
      </c>
      <c r="S217" s="78">
        <v>6.9999999999999999E-4</v>
      </c>
      <c r="T217" s="78">
        <f t="shared" si="4"/>
        <v>1.2260523913955664E-3</v>
      </c>
      <c r="U217" s="78">
        <f>R217/'סכום נכסי הקרן'!$C$42</f>
        <v>1.7256130976693731E-4</v>
      </c>
    </row>
    <row r="218" spans="2:21">
      <c r="B218" t="s">
        <v>813</v>
      </c>
      <c r="C218" t="s">
        <v>814</v>
      </c>
      <c r="D218" t="s">
        <v>100</v>
      </c>
      <c r="E218" t="s">
        <v>123</v>
      </c>
      <c r="F218" t="s">
        <v>597</v>
      </c>
      <c r="G218" t="s">
        <v>127</v>
      </c>
      <c r="H218" t="s">
        <v>564</v>
      </c>
      <c r="I218" t="s">
        <v>208</v>
      </c>
      <c r="J218"/>
      <c r="K218" s="77">
        <v>3.44</v>
      </c>
      <c r="L218" t="s">
        <v>102</v>
      </c>
      <c r="M218" s="78">
        <v>5.6500000000000002E-2</v>
      </c>
      <c r="N218" s="78">
        <v>6.5600000000000006E-2</v>
      </c>
      <c r="O218" s="77">
        <v>600570.74</v>
      </c>
      <c r="P218" s="77">
        <v>97.13</v>
      </c>
      <c r="Q218" s="77">
        <v>37.015610000000002</v>
      </c>
      <c r="R218" s="77">
        <v>620.349969762</v>
      </c>
      <c r="S218" s="78">
        <v>1.4E-3</v>
      </c>
      <c r="T218" s="78">
        <f t="shared" si="4"/>
        <v>3.1935291379844364E-3</v>
      </c>
      <c r="U218" s="78">
        <f>R218/'סכום נכסי הקרן'!$C$42</f>
        <v>4.4947473264352175E-4</v>
      </c>
    </row>
    <row r="219" spans="2:21">
      <c r="B219" t="s">
        <v>815</v>
      </c>
      <c r="C219" t="s">
        <v>816</v>
      </c>
      <c r="D219" t="s">
        <v>100</v>
      </c>
      <c r="E219" t="s">
        <v>123</v>
      </c>
      <c r="F219" t="s">
        <v>604</v>
      </c>
      <c r="G219" t="s">
        <v>112</v>
      </c>
      <c r="H219" t="s">
        <v>564</v>
      </c>
      <c r="I219" t="s">
        <v>208</v>
      </c>
      <c r="J219"/>
      <c r="K219" s="77">
        <v>4.55</v>
      </c>
      <c r="L219" t="s">
        <v>102</v>
      </c>
      <c r="M219" s="78">
        <v>5.5E-2</v>
      </c>
      <c r="N219" s="78">
        <v>6.8400000000000002E-2</v>
      </c>
      <c r="O219" s="77">
        <v>426226.5</v>
      </c>
      <c r="P219" s="77">
        <v>96.34</v>
      </c>
      <c r="Q219" s="77">
        <v>0</v>
      </c>
      <c r="R219" s="77">
        <v>410.62661009999999</v>
      </c>
      <c r="S219" s="78">
        <v>1.8E-3</v>
      </c>
      <c r="T219" s="78">
        <f t="shared" si="4"/>
        <v>2.1138842719525381E-3</v>
      </c>
      <c r="U219" s="78">
        <f>R219/'סכום נכסי הקרן'!$C$42</f>
        <v>2.9751961761491309E-4</v>
      </c>
    </row>
    <row r="220" spans="2:21">
      <c r="B220" t="s">
        <v>817</v>
      </c>
      <c r="C220" t="s">
        <v>818</v>
      </c>
      <c r="D220" t="s">
        <v>100</v>
      </c>
      <c r="E220" t="s">
        <v>123</v>
      </c>
      <c r="F220" t="s">
        <v>819</v>
      </c>
      <c r="G220" t="s">
        <v>346</v>
      </c>
      <c r="H220" t="s">
        <v>564</v>
      </c>
      <c r="I220" t="s">
        <v>208</v>
      </c>
      <c r="J220"/>
      <c r="K220" s="77">
        <v>0.74</v>
      </c>
      <c r="L220" t="s">
        <v>102</v>
      </c>
      <c r="M220" s="78">
        <v>5.8999999999999997E-2</v>
      </c>
      <c r="N220" s="78">
        <v>5.7500000000000002E-2</v>
      </c>
      <c r="O220" s="77">
        <v>0.01</v>
      </c>
      <c r="P220" s="77">
        <v>101.61</v>
      </c>
      <c r="Q220" s="77">
        <v>0</v>
      </c>
      <c r="R220" s="77">
        <v>1.0161E-5</v>
      </c>
      <c r="S220" s="78">
        <v>0</v>
      </c>
      <c r="T220" s="78">
        <f t="shared" si="4"/>
        <v>5.2308295563404693E-11</v>
      </c>
      <c r="U220" s="78">
        <f>R220/'סכום נכסי הקרן'!$C$42</f>
        <v>7.3621552043325114E-12</v>
      </c>
    </row>
    <row r="221" spans="2:21">
      <c r="B221" t="s">
        <v>820</v>
      </c>
      <c r="C221" t="s">
        <v>821</v>
      </c>
      <c r="D221" t="s">
        <v>100</v>
      </c>
      <c r="E221" t="s">
        <v>123</v>
      </c>
      <c r="F221" t="s">
        <v>819</v>
      </c>
      <c r="G221" t="s">
        <v>346</v>
      </c>
      <c r="H221" t="s">
        <v>564</v>
      </c>
      <c r="I221" t="s">
        <v>208</v>
      </c>
      <c r="J221"/>
      <c r="K221" s="77">
        <v>3.09</v>
      </c>
      <c r="L221" t="s">
        <v>102</v>
      </c>
      <c r="M221" s="78">
        <v>2.7E-2</v>
      </c>
      <c r="N221" s="78">
        <v>5.7299999999999997E-2</v>
      </c>
      <c r="O221" s="77">
        <v>0.17</v>
      </c>
      <c r="P221" s="77">
        <v>91.23</v>
      </c>
      <c r="Q221" s="77">
        <v>0</v>
      </c>
      <c r="R221" s="77">
        <v>1.55091E-4</v>
      </c>
      <c r="S221" s="78">
        <v>0</v>
      </c>
      <c r="T221" s="78">
        <f t="shared" si="4"/>
        <v>7.9840034122861893E-10</v>
      </c>
      <c r="U221" s="78">
        <f>R221/'סכום נכסי הקרן'!$C$42</f>
        <v>1.1237122456403243E-10</v>
      </c>
    </row>
    <row r="222" spans="2:21">
      <c r="B222" t="s">
        <v>822</v>
      </c>
      <c r="C222" t="s">
        <v>823</v>
      </c>
      <c r="D222" t="s">
        <v>100</v>
      </c>
      <c r="E222" t="s">
        <v>123</v>
      </c>
      <c r="F222" t="s">
        <v>824</v>
      </c>
      <c r="G222" t="s">
        <v>127</v>
      </c>
      <c r="H222" t="s">
        <v>564</v>
      </c>
      <c r="I222" t="s">
        <v>208</v>
      </c>
      <c r="J222"/>
      <c r="K222" s="77">
        <v>0.74</v>
      </c>
      <c r="L222" t="s">
        <v>102</v>
      </c>
      <c r="M222" s="78">
        <v>2.9499999999999998E-2</v>
      </c>
      <c r="N222" s="78">
        <v>5.7599999999999998E-2</v>
      </c>
      <c r="O222" s="77">
        <v>88107.22</v>
      </c>
      <c r="P222" s="77">
        <v>98.74</v>
      </c>
      <c r="Q222" s="77">
        <v>0</v>
      </c>
      <c r="R222" s="77">
        <v>86.997069027999999</v>
      </c>
      <c r="S222" s="78">
        <v>1.6000000000000001E-3</v>
      </c>
      <c r="T222" s="78">
        <f t="shared" si="4"/>
        <v>4.4785635270805471E-4</v>
      </c>
      <c r="U222" s="78">
        <f>R222/'סכום נכסי הקרן'!$C$42</f>
        <v>6.3033749090263253E-5</v>
      </c>
    </row>
    <row r="223" spans="2:21">
      <c r="B223" t="s">
        <v>825</v>
      </c>
      <c r="C223" t="s">
        <v>826</v>
      </c>
      <c r="D223" t="s">
        <v>100</v>
      </c>
      <c r="E223" t="s">
        <v>123</v>
      </c>
      <c r="F223" t="s">
        <v>827</v>
      </c>
      <c r="G223" t="s">
        <v>828</v>
      </c>
      <c r="H223" t="s">
        <v>564</v>
      </c>
      <c r="I223" t="s">
        <v>208</v>
      </c>
      <c r="J223"/>
      <c r="K223" s="77">
        <v>5.86</v>
      </c>
      <c r="L223" t="s">
        <v>102</v>
      </c>
      <c r="M223" s="78">
        <v>2.3400000000000001E-2</v>
      </c>
      <c r="N223" s="78">
        <v>5.7200000000000001E-2</v>
      </c>
      <c r="O223" s="77">
        <v>558020.39</v>
      </c>
      <c r="P223" s="77">
        <v>82.62</v>
      </c>
      <c r="Q223" s="77">
        <v>0</v>
      </c>
      <c r="R223" s="77">
        <v>461.03644621799998</v>
      </c>
      <c r="S223" s="78">
        <v>8.9999999999999998E-4</v>
      </c>
      <c r="T223" s="78">
        <f t="shared" si="4"/>
        <v>2.3733914668116205E-3</v>
      </c>
      <c r="U223" s="78">
        <f>R223/'סכום נכסי הקרן'!$C$42</f>
        <v>3.3404407754264486E-4</v>
      </c>
    </row>
    <row r="224" spans="2:21">
      <c r="B224" t="s">
        <v>829</v>
      </c>
      <c r="C224" t="s">
        <v>830</v>
      </c>
      <c r="D224" t="s">
        <v>100</v>
      </c>
      <c r="E224" t="s">
        <v>123</v>
      </c>
      <c r="F224" t="s">
        <v>827</v>
      </c>
      <c r="G224" t="s">
        <v>828</v>
      </c>
      <c r="H224" t="s">
        <v>564</v>
      </c>
      <c r="I224" t="s">
        <v>208</v>
      </c>
      <c r="J224"/>
      <c r="K224" s="77">
        <v>1.48</v>
      </c>
      <c r="L224" t="s">
        <v>102</v>
      </c>
      <c r="M224" s="78">
        <v>3.3500000000000002E-2</v>
      </c>
      <c r="N224" s="78">
        <v>5.33E-2</v>
      </c>
      <c r="O224" s="77">
        <v>0.01</v>
      </c>
      <c r="P224" s="77">
        <v>97.22</v>
      </c>
      <c r="Q224" s="77">
        <v>0</v>
      </c>
      <c r="R224" s="77">
        <v>9.7219999999999994E-6</v>
      </c>
      <c r="S224" s="78">
        <v>0</v>
      </c>
      <c r="T224" s="78">
        <f t="shared" si="4"/>
        <v>5.0048346567013129E-11</v>
      </c>
      <c r="U224" s="78">
        <f>R224/'סכום נכסי הקרן'!$C$42</f>
        <v>7.0440776396536433E-12</v>
      </c>
    </row>
    <row r="225" spans="2:21">
      <c r="B225" t="s">
        <v>831</v>
      </c>
      <c r="C225" t="s">
        <v>832</v>
      </c>
      <c r="D225" t="s">
        <v>100</v>
      </c>
      <c r="E225" t="s">
        <v>123</v>
      </c>
      <c r="F225" t="s">
        <v>827</v>
      </c>
      <c r="G225" t="s">
        <v>828</v>
      </c>
      <c r="H225" t="s">
        <v>564</v>
      </c>
      <c r="I225" t="s">
        <v>208</v>
      </c>
      <c r="J225"/>
      <c r="K225" s="77">
        <v>3.46</v>
      </c>
      <c r="L225" t="s">
        <v>102</v>
      </c>
      <c r="M225" s="78">
        <v>2.6200000000000001E-2</v>
      </c>
      <c r="N225" s="78">
        <v>5.4699999999999999E-2</v>
      </c>
      <c r="O225" s="77">
        <v>0.03</v>
      </c>
      <c r="P225" s="77">
        <v>91.29</v>
      </c>
      <c r="Q225" s="77">
        <v>0</v>
      </c>
      <c r="R225" s="77">
        <v>2.7387000000000001E-5</v>
      </c>
      <c r="S225" s="78">
        <v>0</v>
      </c>
      <c r="T225" s="78">
        <f t="shared" si="4"/>
        <v>1.4098684092067359E-10</v>
      </c>
      <c r="U225" s="78">
        <f>R225/'סכום נכסי הקרן'!$C$42</f>
        <v>1.9843258004237229E-11</v>
      </c>
    </row>
    <row r="226" spans="2:21">
      <c r="B226" t="s">
        <v>833</v>
      </c>
      <c r="C226" t="s">
        <v>834</v>
      </c>
      <c r="D226" t="s">
        <v>100</v>
      </c>
      <c r="E226" t="s">
        <v>123</v>
      </c>
      <c r="F226" t="s">
        <v>835</v>
      </c>
      <c r="G226" t="s">
        <v>570</v>
      </c>
      <c r="H226" t="s">
        <v>633</v>
      </c>
      <c r="I226" t="s">
        <v>149</v>
      </c>
      <c r="J226"/>
      <c r="K226" s="77">
        <v>1.85</v>
      </c>
      <c r="L226" t="s">
        <v>102</v>
      </c>
      <c r="M226" s="78">
        <v>2.9499999999999998E-2</v>
      </c>
      <c r="N226" s="78">
        <v>6.3100000000000003E-2</v>
      </c>
      <c r="O226" s="77">
        <v>550285.01</v>
      </c>
      <c r="P226" s="77">
        <v>94.95</v>
      </c>
      <c r="Q226" s="77">
        <v>0</v>
      </c>
      <c r="R226" s="77">
        <v>522.49561699499998</v>
      </c>
      <c r="S226" s="78">
        <v>1.4E-3</v>
      </c>
      <c r="T226" s="78">
        <f t="shared" si="4"/>
        <v>2.6897800575098863E-3</v>
      </c>
      <c r="U226" s="78">
        <f>R226/'סכום נכסי הקרן'!$C$42</f>
        <v>3.7857433578394504E-4</v>
      </c>
    </row>
    <row r="227" spans="2:21">
      <c r="B227" t="s">
        <v>836</v>
      </c>
      <c r="C227" t="s">
        <v>837</v>
      </c>
      <c r="D227" t="s">
        <v>100</v>
      </c>
      <c r="E227" t="s">
        <v>123</v>
      </c>
      <c r="F227" t="s">
        <v>835</v>
      </c>
      <c r="G227" t="s">
        <v>570</v>
      </c>
      <c r="H227" t="s">
        <v>633</v>
      </c>
      <c r="I227" t="s">
        <v>149</v>
      </c>
      <c r="J227"/>
      <c r="K227" s="77">
        <v>3.18</v>
      </c>
      <c r="L227" t="s">
        <v>102</v>
      </c>
      <c r="M227" s="78">
        <v>2.5499999999999998E-2</v>
      </c>
      <c r="N227" s="78">
        <v>6.1899999999999997E-2</v>
      </c>
      <c r="O227" s="77">
        <v>49839.58</v>
      </c>
      <c r="P227" s="77">
        <v>89.91</v>
      </c>
      <c r="Q227" s="77">
        <v>0</v>
      </c>
      <c r="R227" s="77">
        <v>44.810766377999997</v>
      </c>
      <c r="S227" s="78">
        <v>1E-4</v>
      </c>
      <c r="T227" s="78">
        <f t="shared" si="4"/>
        <v>2.3068347722892446E-4</v>
      </c>
      <c r="U227" s="78">
        <f>R227/'סכום נכסי הקרן'!$C$42</f>
        <v>3.2467652484983862E-5</v>
      </c>
    </row>
    <row r="228" spans="2:21">
      <c r="B228" t="s">
        <v>838</v>
      </c>
      <c r="C228" t="s">
        <v>839</v>
      </c>
      <c r="D228" t="s">
        <v>100</v>
      </c>
      <c r="E228" t="s">
        <v>123</v>
      </c>
      <c r="F228" t="s">
        <v>840</v>
      </c>
      <c r="G228" t="s">
        <v>688</v>
      </c>
      <c r="H228" t="s">
        <v>633</v>
      </c>
      <c r="I228" t="s">
        <v>149</v>
      </c>
      <c r="J228"/>
      <c r="K228" s="77">
        <v>4.84</v>
      </c>
      <c r="L228" t="s">
        <v>102</v>
      </c>
      <c r="M228" s="78">
        <v>7.4999999999999997E-3</v>
      </c>
      <c r="N228" s="78">
        <v>5.16E-2</v>
      </c>
      <c r="O228" s="77">
        <v>631923.41</v>
      </c>
      <c r="P228" s="77">
        <v>81.3</v>
      </c>
      <c r="Q228" s="77">
        <v>0</v>
      </c>
      <c r="R228" s="77">
        <v>513.75373233000005</v>
      </c>
      <c r="S228" s="78">
        <v>1.1999999999999999E-3</v>
      </c>
      <c r="T228" s="78">
        <f t="shared" si="4"/>
        <v>2.6447772933293912E-3</v>
      </c>
      <c r="U228" s="78">
        <f>R228/'סכום נכסי הקרן'!$C$42</f>
        <v>3.7224040096629877E-4</v>
      </c>
    </row>
    <row r="229" spans="2:21">
      <c r="B229" t="s">
        <v>841</v>
      </c>
      <c r="C229" t="s">
        <v>842</v>
      </c>
      <c r="D229" t="s">
        <v>100</v>
      </c>
      <c r="E229" t="s">
        <v>123</v>
      </c>
      <c r="F229" t="s">
        <v>843</v>
      </c>
      <c r="G229" t="s">
        <v>688</v>
      </c>
      <c r="H229" t="s">
        <v>633</v>
      </c>
      <c r="I229" t="s">
        <v>149</v>
      </c>
      <c r="J229"/>
      <c r="K229" s="77">
        <v>3.3</v>
      </c>
      <c r="L229" t="s">
        <v>102</v>
      </c>
      <c r="M229" s="78">
        <v>2.0500000000000001E-2</v>
      </c>
      <c r="N229" s="78">
        <v>5.6800000000000003E-2</v>
      </c>
      <c r="O229" s="77">
        <v>8377.2999999999993</v>
      </c>
      <c r="P229" s="77">
        <v>89.02</v>
      </c>
      <c r="Q229" s="77">
        <v>0</v>
      </c>
      <c r="R229" s="77">
        <v>7.45747246</v>
      </c>
      <c r="S229" s="78">
        <v>0</v>
      </c>
      <c r="T229" s="78">
        <f t="shared" si="4"/>
        <v>3.8390677452379754E-5</v>
      </c>
      <c r="U229" s="78">
        <f>R229/'סכום נכסי הקרן'!$C$42</f>
        <v>5.4033136189898017E-6</v>
      </c>
    </row>
    <row r="230" spans="2:21">
      <c r="B230" t="s">
        <v>844</v>
      </c>
      <c r="C230" t="s">
        <v>845</v>
      </c>
      <c r="D230" t="s">
        <v>100</v>
      </c>
      <c r="E230" t="s">
        <v>123</v>
      </c>
      <c r="F230" t="s">
        <v>843</v>
      </c>
      <c r="G230" t="s">
        <v>688</v>
      </c>
      <c r="H230" t="s">
        <v>633</v>
      </c>
      <c r="I230" t="s">
        <v>149</v>
      </c>
      <c r="J230"/>
      <c r="K230" s="77">
        <v>3.82</v>
      </c>
      <c r="L230" t="s">
        <v>102</v>
      </c>
      <c r="M230" s="78">
        <v>2.5000000000000001E-3</v>
      </c>
      <c r="N230" s="78">
        <v>5.8400000000000001E-2</v>
      </c>
      <c r="O230" s="77">
        <v>372656.04</v>
      </c>
      <c r="P230" s="77">
        <v>81.3</v>
      </c>
      <c r="Q230" s="77">
        <v>0</v>
      </c>
      <c r="R230" s="77">
        <v>302.96936052000001</v>
      </c>
      <c r="S230" s="78">
        <v>6.9999999999999999E-4</v>
      </c>
      <c r="T230" s="78">
        <f t="shared" si="4"/>
        <v>1.5596703923566452E-3</v>
      </c>
      <c r="U230" s="78">
        <f>R230/'סכום נכסי הקרן'!$C$42</f>
        <v>2.1951652930869117E-4</v>
      </c>
    </row>
    <row r="231" spans="2:21">
      <c r="B231" t="s">
        <v>846</v>
      </c>
      <c r="C231" t="s">
        <v>847</v>
      </c>
      <c r="D231" t="s">
        <v>100</v>
      </c>
      <c r="E231" t="s">
        <v>123</v>
      </c>
      <c r="F231" t="s">
        <v>848</v>
      </c>
      <c r="G231" t="s">
        <v>570</v>
      </c>
      <c r="H231" t="s">
        <v>633</v>
      </c>
      <c r="I231" t="s">
        <v>149</v>
      </c>
      <c r="J231"/>
      <c r="K231" s="77">
        <v>2.62</v>
      </c>
      <c r="L231" t="s">
        <v>102</v>
      </c>
      <c r="M231" s="78">
        <v>2.4E-2</v>
      </c>
      <c r="N231" s="78">
        <v>6.0400000000000002E-2</v>
      </c>
      <c r="O231" s="77">
        <v>0.24</v>
      </c>
      <c r="P231" s="77">
        <v>91.2</v>
      </c>
      <c r="Q231" s="77">
        <v>0</v>
      </c>
      <c r="R231" s="77">
        <v>2.1887999999999999E-4</v>
      </c>
      <c r="S231" s="78">
        <v>0</v>
      </c>
      <c r="T231" s="78">
        <f t="shared" si="4"/>
        <v>1.1267827706837928E-9</v>
      </c>
      <c r="U231" s="78">
        <f>R231/'סכום נכסי הקרן'!$C$42</f>
        <v>1.585895611774727E-10</v>
      </c>
    </row>
    <row r="232" spans="2:21">
      <c r="B232" t="s">
        <v>849</v>
      </c>
      <c r="C232" t="s">
        <v>850</v>
      </c>
      <c r="D232" t="s">
        <v>100</v>
      </c>
      <c r="E232" t="s">
        <v>123</v>
      </c>
      <c r="F232" t="s">
        <v>851</v>
      </c>
      <c r="G232" t="s">
        <v>452</v>
      </c>
      <c r="H232" t="s">
        <v>633</v>
      </c>
      <c r="I232" t="s">
        <v>149</v>
      </c>
      <c r="J232"/>
      <c r="K232" s="77">
        <v>2.08</v>
      </c>
      <c r="L232" t="s">
        <v>102</v>
      </c>
      <c r="M232" s="78">
        <v>3.27E-2</v>
      </c>
      <c r="N232" s="78">
        <v>5.7099999999999998E-2</v>
      </c>
      <c r="O232" s="77">
        <v>223908.19</v>
      </c>
      <c r="P232" s="77">
        <v>96.6</v>
      </c>
      <c r="Q232" s="77">
        <v>0</v>
      </c>
      <c r="R232" s="77">
        <v>216.29531154</v>
      </c>
      <c r="S232" s="78">
        <v>6.9999999999999999E-4</v>
      </c>
      <c r="T232" s="78">
        <f t="shared" si="4"/>
        <v>1.1134769299294379E-3</v>
      </c>
      <c r="U232" s="78">
        <f>R232/'סכום נכסי הקרן'!$C$42</f>
        <v>1.5671682447858802E-4</v>
      </c>
    </row>
    <row r="233" spans="2:21">
      <c r="B233" t="s">
        <v>852</v>
      </c>
      <c r="C233" t="s">
        <v>853</v>
      </c>
      <c r="D233" t="s">
        <v>100</v>
      </c>
      <c r="E233" t="s">
        <v>123</v>
      </c>
      <c r="F233" t="s">
        <v>644</v>
      </c>
      <c r="G233" t="s">
        <v>570</v>
      </c>
      <c r="H233" t="s">
        <v>645</v>
      </c>
      <c r="I233" t="s">
        <v>208</v>
      </c>
      <c r="J233"/>
      <c r="K233" s="77">
        <v>2.56</v>
      </c>
      <c r="L233" t="s">
        <v>102</v>
      </c>
      <c r="M233" s="78">
        <v>4.2999999999999997E-2</v>
      </c>
      <c r="N233" s="78">
        <v>6.0999999999999999E-2</v>
      </c>
      <c r="O233" s="77">
        <v>392403.3</v>
      </c>
      <c r="P233" s="77">
        <v>96.61</v>
      </c>
      <c r="Q233" s="77">
        <v>0</v>
      </c>
      <c r="R233" s="77">
        <v>379.10082813000002</v>
      </c>
      <c r="S233" s="78">
        <v>2.9999999999999997E-4</v>
      </c>
      <c r="T233" s="78">
        <f t="shared" si="4"/>
        <v>1.9515911983225592E-3</v>
      </c>
      <c r="U233" s="78">
        <f>R233/'סכום נכסי הקרן'!$C$42</f>
        <v>2.7467760405314878E-4</v>
      </c>
    </row>
    <row r="234" spans="2:21">
      <c r="B234" t="s">
        <v>854</v>
      </c>
      <c r="C234" t="s">
        <v>855</v>
      </c>
      <c r="D234" t="s">
        <v>100</v>
      </c>
      <c r="E234" t="s">
        <v>123</v>
      </c>
      <c r="F234" t="s">
        <v>856</v>
      </c>
      <c r="G234" t="s">
        <v>632</v>
      </c>
      <c r="H234" t="s">
        <v>633</v>
      </c>
      <c r="I234" t="s">
        <v>149</v>
      </c>
      <c r="J234"/>
      <c r="K234" s="77">
        <v>1.1100000000000001</v>
      </c>
      <c r="L234" t="s">
        <v>102</v>
      </c>
      <c r="M234" s="78">
        <v>3.5000000000000003E-2</v>
      </c>
      <c r="N234" s="78">
        <v>6.0699999999999997E-2</v>
      </c>
      <c r="O234" s="77">
        <v>198905.7</v>
      </c>
      <c r="P234" s="77">
        <v>97.76</v>
      </c>
      <c r="Q234" s="77">
        <v>0</v>
      </c>
      <c r="R234" s="77">
        <v>194.45021231999999</v>
      </c>
      <c r="S234" s="78">
        <v>8.0000000000000004E-4</v>
      </c>
      <c r="T234" s="78">
        <f t="shared" si="4"/>
        <v>1.0010195038284968E-3</v>
      </c>
      <c r="U234" s="78">
        <f>R234/'סכום נכסי הקרן'!$C$42</f>
        <v>1.4088895213219661E-4</v>
      </c>
    </row>
    <row r="235" spans="2:21">
      <c r="B235" t="s">
        <v>857</v>
      </c>
      <c r="C235" t="s">
        <v>858</v>
      </c>
      <c r="D235" t="s">
        <v>100</v>
      </c>
      <c r="E235" t="s">
        <v>123</v>
      </c>
      <c r="F235" t="s">
        <v>856</v>
      </c>
      <c r="G235" t="s">
        <v>632</v>
      </c>
      <c r="H235" t="s">
        <v>633</v>
      </c>
      <c r="I235" t="s">
        <v>149</v>
      </c>
      <c r="J235"/>
      <c r="K235" s="77">
        <v>2.16</v>
      </c>
      <c r="L235" t="s">
        <v>102</v>
      </c>
      <c r="M235" s="78">
        <v>4.99E-2</v>
      </c>
      <c r="N235" s="78">
        <v>5.8299999999999998E-2</v>
      </c>
      <c r="O235" s="77">
        <v>132041.82</v>
      </c>
      <c r="P235" s="77">
        <v>98.22</v>
      </c>
      <c r="Q235" s="77">
        <v>16.391500000000001</v>
      </c>
      <c r="R235" s="77">
        <v>146.08297560400001</v>
      </c>
      <c r="S235" s="78">
        <v>5.9999999999999995E-4</v>
      </c>
      <c r="T235" s="78">
        <f t="shared" si="4"/>
        <v>7.5202750365866247E-4</v>
      </c>
      <c r="U235" s="78">
        <f>R235/'סכום נכסי הקרן'!$C$42</f>
        <v>1.0584445813476705E-4</v>
      </c>
    </row>
    <row r="236" spans="2:21">
      <c r="B236" t="s">
        <v>859</v>
      </c>
      <c r="C236" t="s">
        <v>860</v>
      </c>
      <c r="D236" t="s">
        <v>100</v>
      </c>
      <c r="E236" t="s">
        <v>123</v>
      </c>
      <c r="F236" t="s">
        <v>856</v>
      </c>
      <c r="G236" t="s">
        <v>632</v>
      </c>
      <c r="H236" t="s">
        <v>633</v>
      </c>
      <c r="I236" t="s">
        <v>149</v>
      </c>
      <c r="J236"/>
      <c r="K236" s="77">
        <v>2.62</v>
      </c>
      <c r="L236" t="s">
        <v>102</v>
      </c>
      <c r="M236" s="78">
        <v>2.6499999999999999E-2</v>
      </c>
      <c r="N236" s="78">
        <v>6.3700000000000007E-2</v>
      </c>
      <c r="O236" s="77">
        <v>163111.96</v>
      </c>
      <c r="P236" s="77">
        <v>91.15</v>
      </c>
      <c r="Q236" s="77">
        <v>0</v>
      </c>
      <c r="R236" s="77">
        <v>148.67655153999999</v>
      </c>
      <c r="S236" s="78">
        <v>2.0000000000000001E-4</v>
      </c>
      <c r="T236" s="78">
        <f t="shared" si="4"/>
        <v>7.653790966737615E-4</v>
      </c>
      <c r="U236" s="78">
        <f>R236/'סכום נכסי הקרן'!$C$42</f>
        <v>1.0772363425670916E-4</v>
      </c>
    </row>
    <row r="237" spans="2:21">
      <c r="B237" t="s">
        <v>861</v>
      </c>
      <c r="C237" t="s">
        <v>862</v>
      </c>
      <c r="D237" t="s">
        <v>100</v>
      </c>
      <c r="E237" t="s">
        <v>123</v>
      </c>
      <c r="F237" t="s">
        <v>863</v>
      </c>
      <c r="G237" t="s">
        <v>570</v>
      </c>
      <c r="H237" t="s">
        <v>645</v>
      </c>
      <c r="I237" t="s">
        <v>208</v>
      </c>
      <c r="J237"/>
      <c r="K237" s="77">
        <v>3.68</v>
      </c>
      <c r="L237" t="s">
        <v>102</v>
      </c>
      <c r="M237" s="78">
        <v>5.3400000000000003E-2</v>
      </c>
      <c r="N237" s="78">
        <v>6.2799999999999995E-2</v>
      </c>
      <c r="O237" s="77">
        <v>616181.17000000004</v>
      </c>
      <c r="P237" s="77">
        <v>98.56</v>
      </c>
      <c r="Q237" s="77">
        <v>0</v>
      </c>
      <c r="R237" s="77">
        <v>607.30816115200003</v>
      </c>
      <c r="S237" s="78">
        <v>1.5E-3</v>
      </c>
      <c r="T237" s="78">
        <f t="shared" si="4"/>
        <v>3.1263905906511783E-3</v>
      </c>
      <c r="U237" s="78">
        <f>R237/'סכום נכסי הקרן'!$C$42</f>
        <v>4.4002528680826732E-4</v>
      </c>
    </row>
    <row r="238" spans="2:21">
      <c r="B238" t="s">
        <v>864</v>
      </c>
      <c r="C238" t="s">
        <v>865</v>
      </c>
      <c r="D238" t="s">
        <v>100</v>
      </c>
      <c r="E238" t="s">
        <v>123</v>
      </c>
      <c r="F238" t="s">
        <v>659</v>
      </c>
      <c r="G238" t="s">
        <v>346</v>
      </c>
      <c r="H238" t="s">
        <v>660</v>
      </c>
      <c r="I238" t="s">
        <v>208</v>
      </c>
      <c r="J238"/>
      <c r="K238" s="77">
        <v>3.76</v>
      </c>
      <c r="L238" t="s">
        <v>102</v>
      </c>
      <c r="M238" s="78">
        <v>2.5000000000000001E-2</v>
      </c>
      <c r="N238" s="78">
        <v>6.3500000000000001E-2</v>
      </c>
      <c r="O238" s="77">
        <v>89520.74</v>
      </c>
      <c r="P238" s="77">
        <v>86.77</v>
      </c>
      <c r="Q238" s="77">
        <v>0</v>
      </c>
      <c r="R238" s="77">
        <v>77.677146097999994</v>
      </c>
      <c r="S238" s="78">
        <v>1E-4</v>
      </c>
      <c r="T238" s="78">
        <f t="shared" si="4"/>
        <v>3.9987787782855538E-4</v>
      </c>
      <c r="U238" s="78">
        <f>R238/'סכום נכסי הקרן'!$C$42</f>
        <v>5.6280996496711688E-5</v>
      </c>
    </row>
    <row r="239" spans="2:21">
      <c r="B239" t="s">
        <v>866</v>
      </c>
      <c r="C239" t="s">
        <v>867</v>
      </c>
      <c r="D239" t="s">
        <v>100</v>
      </c>
      <c r="E239" t="s">
        <v>123</v>
      </c>
      <c r="F239" t="s">
        <v>663</v>
      </c>
      <c r="G239" t="s">
        <v>664</v>
      </c>
      <c r="H239" t="s">
        <v>665</v>
      </c>
      <c r="I239" t="s">
        <v>149</v>
      </c>
      <c r="J239"/>
      <c r="K239" s="77">
        <v>1.66</v>
      </c>
      <c r="L239" t="s">
        <v>102</v>
      </c>
      <c r="M239" s="78">
        <v>3.7499999999999999E-2</v>
      </c>
      <c r="N239" s="78">
        <v>6.3200000000000006E-2</v>
      </c>
      <c r="O239" s="77">
        <v>111048.41</v>
      </c>
      <c r="P239" s="77">
        <v>97.06</v>
      </c>
      <c r="Q239" s="77">
        <v>0</v>
      </c>
      <c r="R239" s="77">
        <v>107.783586746</v>
      </c>
      <c r="S239" s="78">
        <v>2.9999999999999997E-4</v>
      </c>
      <c r="T239" s="78">
        <f t="shared" si="4"/>
        <v>5.548642567063907E-4</v>
      </c>
      <c r="U239" s="78">
        <f>R239/'סכום נכסי הקרן'!$C$42</f>
        <v>7.8094625932849973E-5</v>
      </c>
    </row>
    <row r="240" spans="2:21">
      <c r="B240" t="s">
        <v>868</v>
      </c>
      <c r="C240" t="s">
        <v>869</v>
      </c>
      <c r="D240" t="s">
        <v>100</v>
      </c>
      <c r="E240" t="s">
        <v>123</v>
      </c>
      <c r="F240" t="s">
        <v>663</v>
      </c>
      <c r="G240" t="s">
        <v>664</v>
      </c>
      <c r="H240" t="s">
        <v>665</v>
      </c>
      <c r="I240" t="s">
        <v>149</v>
      </c>
      <c r="J240"/>
      <c r="K240" s="77">
        <v>3.74</v>
      </c>
      <c r="L240" t="s">
        <v>102</v>
      </c>
      <c r="M240" s="78">
        <v>2.6599999999999999E-2</v>
      </c>
      <c r="N240" s="78">
        <v>6.8099999999999994E-2</v>
      </c>
      <c r="O240" s="77">
        <v>1339839.3</v>
      </c>
      <c r="P240" s="77">
        <v>86.05</v>
      </c>
      <c r="Q240" s="77">
        <v>0</v>
      </c>
      <c r="R240" s="77">
        <v>1152.9317176500001</v>
      </c>
      <c r="S240" s="78">
        <v>1.6000000000000001E-3</v>
      </c>
      <c r="T240" s="78">
        <f t="shared" si="4"/>
        <v>5.935232068818035E-3</v>
      </c>
      <c r="U240" s="78">
        <f>R240/'סכום נכסי הקרן'!$C$42</f>
        <v>8.3535697720076463E-4</v>
      </c>
    </row>
    <row r="241" spans="2:21">
      <c r="B241" t="s">
        <v>870</v>
      </c>
      <c r="C241" t="s">
        <v>871</v>
      </c>
      <c r="D241" t="s">
        <v>100</v>
      </c>
      <c r="E241" t="s">
        <v>123</v>
      </c>
      <c r="F241" t="s">
        <v>872</v>
      </c>
      <c r="G241" t="s">
        <v>570</v>
      </c>
      <c r="H241" t="s">
        <v>665</v>
      </c>
      <c r="I241" t="s">
        <v>149</v>
      </c>
      <c r="J241"/>
      <c r="K241" s="77">
        <v>3.12</v>
      </c>
      <c r="L241" t="s">
        <v>102</v>
      </c>
      <c r="M241" s="78">
        <v>4.53E-2</v>
      </c>
      <c r="N241" s="78">
        <v>6.7400000000000002E-2</v>
      </c>
      <c r="O241" s="77">
        <v>1191385.76</v>
      </c>
      <c r="P241" s="77">
        <v>95.03</v>
      </c>
      <c r="Q241" s="77">
        <v>0</v>
      </c>
      <c r="R241" s="77">
        <v>1132.173887728</v>
      </c>
      <c r="S241" s="78">
        <v>1.6999999999999999E-3</v>
      </c>
      <c r="T241" s="78">
        <f t="shared" si="4"/>
        <v>5.8283718480902653E-3</v>
      </c>
      <c r="U241" s="78">
        <f>R241/'סכום נכסי הקרן'!$C$42</f>
        <v>8.2031688610826367E-4</v>
      </c>
    </row>
    <row r="242" spans="2:21">
      <c r="B242" t="s">
        <v>873</v>
      </c>
      <c r="C242" t="s">
        <v>874</v>
      </c>
      <c r="D242" t="s">
        <v>100</v>
      </c>
      <c r="E242" t="s">
        <v>123</v>
      </c>
      <c r="F242" t="s">
        <v>650</v>
      </c>
      <c r="G242" t="s">
        <v>632</v>
      </c>
      <c r="H242" t="s">
        <v>665</v>
      </c>
      <c r="I242" t="s">
        <v>149</v>
      </c>
      <c r="J242"/>
      <c r="K242" s="77">
        <v>4.66</v>
      </c>
      <c r="L242" t="s">
        <v>102</v>
      </c>
      <c r="M242" s="78">
        <v>5.5E-2</v>
      </c>
      <c r="N242" s="78">
        <v>7.1900000000000006E-2</v>
      </c>
      <c r="O242" s="77">
        <v>426226.5</v>
      </c>
      <c r="P242" s="77">
        <v>93.5</v>
      </c>
      <c r="Q242" s="77">
        <v>0</v>
      </c>
      <c r="R242" s="77">
        <v>398.52177749999998</v>
      </c>
      <c r="S242" s="78">
        <v>1E-3</v>
      </c>
      <c r="T242" s="78">
        <f t="shared" si="4"/>
        <v>2.0515692280211988E-3</v>
      </c>
      <c r="U242" s="78">
        <f>R242/'סכום נכסי הקרן'!$C$42</f>
        <v>2.8874905799246807E-4</v>
      </c>
    </row>
    <row r="243" spans="2:21">
      <c r="B243" t="s">
        <v>875</v>
      </c>
      <c r="C243" t="s">
        <v>876</v>
      </c>
      <c r="D243" t="s">
        <v>100</v>
      </c>
      <c r="E243" t="s">
        <v>123</v>
      </c>
      <c r="F243" t="s">
        <v>877</v>
      </c>
      <c r="G243" t="s">
        <v>570</v>
      </c>
      <c r="H243" t="s">
        <v>665</v>
      </c>
      <c r="I243" t="s">
        <v>149</v>
      </c>
      <c r="J243"/>
      <c r="K243" s="77">
        <v>3.17</v>
      </c>
      <c r="L243" t="s">
        <v>102</v>
      </c>
      <c r="M243" s="78">
        <v>2.5000000000000001E-2</v>
      </c>
      <c r="N243" s="78">
        <v>6.6299999999999998E-2</v>
      </c>
      <c r="O243" s="77">
        <v>426226.5</v>
      </c>
      <c r="P243" s="77">
        <v>88.69</v>
      </c>
      <c r="Q243" s="77">
        <v>0</v>
      </c>
      <c r="R243" s="77">
        <v>378.02028285</v>
      </c>
      <c r="S243" s="78">
        <v>2E-3</v>
      </c>
      <c r="T243" s="78">
        <f t="shared" si="4"/>
        <v>1.9460286078417125E-3</v>
      </c>
      <c r="U243" s="78">
        <f>R243/'סכום נכסי הקרן'!$C$42</f>
        <v>2.7389469468825663E-4</v>
      </c>
    </row>
    <row r="244" spans="2:21">
      <c r="B244" t="s">
        <v>878</v>
      </c>
      <c r="C244" t="s">
        <v>879</v>
      </c>
      <c r="D244" t="s">
        <v>100</v>
      </c>
      <c r="E244" t="s">
        <v>123</v>
      </c>
      <c r="F244" t="s">
        <v>880</v>
      </c>
      <c r="G244" t="s">
        <v>346</v>
      </c>
      <c r="H244" t="s">
        <v>665</v>
      </c>
      <c r="I244" t="s">
        <v>149</v>
      </c>
      <c r="J244"/>
      <c r="K244" s="77">
        <v>5.01</v>
      </c>
      <c r="L244" t="s">
        <v>102</v>
      </c>
      <c r="M244" s="78">
        <v>6.7699999999999996E-2</v>
      </c>
      <c r="N244" s="78">
        <v>6.7299999999999999E-2</v>
      </c>
      <c r="O244" s="77">
        <v>569413.03</v>
      </c>
      <c r="P244" s="77">
        <v>101.88</v>
      </c>
      <c r="Q244" s="77">
        <v>0</v>
      </c>
      <c r="R244" s="77">
        <v>580.11799496399999</v>
      </c>
      <c r="S244" s="78">
        <v>0</v>
      </c>
      <c r="T244" s="78">
        <f t="shared" si="4"/>
        <v>2.9864170398805853E-3</v>
      </c>
      <c r="U244" s="78">
        <f>R244/'סכום נכסי הקרן'!$C$42</f>
        <v>4.2032464479393311E-4</v>
      </c>
    </row>
    <row r="245" spans="2:21">
      <c r="B245" t="s">
        <v>881</v>
      </c>
      <c r="C245" t="s">
        <v>882</v>
      </c>
      <c r="D245" t="s">
        <v>100</v>
      </c>
      <c r="E245" t="s">
        <v>123</v>
      </c>
      <c r="F245" t="s">
        <v>840</v>
      </c>
      <c r="G245" t="s">
        <v>688</v>
      </c>
      <c r="H245" t="s">
        <v>3683</v>
      </c>
      <c r="I245" t="s">
        <v>211</v>
      </c>
      <c r="J245"/>
      <c r="K245" s="77">
        <v>1.32</v>
      </c>
      <c r="L245" t="s">
        <v>102</v>
      </c>
      <c r="M245" s="78">
        <v>4.2500000000000003E-2</v>
      </c>
      <c r="N245" s="78">
        <v>6.1199999999999997E-2</v>
      </c>
      <c r="O245" s="77">
        <v>0.01</v>
      </c>
      <c r="P245" s="77">
        <v>98.05</v>
      </c>
      <c r="Q245" s="77">
        <v>0</v>
      </c>
      <c r="R245" s="77">
        <v>9.8050000000000001E-6</v>
      </c>
      <c r="S245" s="78">
        <v>0</v>
      </c>
      <c r="T245" s="78">
        <f t="shared" si="4"/>
        <v>5.0475626217811536E-11</v>
      </c>
      <c r="U245" s="78">
        <f>R245/'סכום נכסי הקרן'!$C$42</f>
        <v>7.1042153113355259E-12</v>
      </c>
    </row>
    <row r="246" spans="2:21">
      <c r="B246" t="s">
        <v>883</v>
      </c>
      <c r="C246" t="s">
        <v>884</v>
      </c>
      <c r="D246" t="s">
        <v>100</v>
      </c>
      <c r="E246" t="s">
        <v>123</v>
      </c>
      <c r="F246" t="s">
        <v>885</v>
      </c>
      <c r="G246" t="s">
        <v>688</v>
      </c>
      <c r="H246" t="s">
        <v>3683</v>
      </c>
      <c r="I246" t="s">
        <v>211</v>
      </c>
      <c r="J246"/>
      <c r="K246" s="77">
        <v>3.59</v>
      </c>
      <c r="L246" t="s">
        <v>102</v>
      </c>
      <c r="M246" s="78">
        <v>6.0499999999999998E-2</v>
      </c>
      <c r="N246" s="78">
        <v>6.1400000000000003E-2</v>
      </c>
      <c r="O246" s="77">
        <v>388522.5</v>
      </c>
      <c r="P246" s="77">
        <v>99.98</v>
      </c>
      <c r="Q246" s="77">
        <v>11.75281</v>
      </c>
      <c r="R246" s="77">
        <v>400.19760550000001</v>
      </c>
      <c r="S246" s="78">
        <v>1.8E-3</v>
      </c>
      <c r="T246" s="78">
        <f t="shared" si="4"/>
        <v>2.0601963027517796E-3</v>
      </c>
      <c r="U246" s="78">
        <f>R246/'סכום נכסי הקרן'!$C$42</f>
        <v>2.8996327960764044E-4</v>
      </c>
    </row>
    <row r="247" spans="2:21">
      <c r="B247" t="s">
        <v>886</v>
      </c>
      <c r="C247" t="s">
        <v>887</v>
      </c>
      <c r="D247" t="s">
        <v>100</v>
      </c>
      <c r="E247" t="s">
        <v>123</v>
      </c>
      <c r="F247" t="s">
        <v>885</v>
      </c>
      <c r="G247" t="s">
        <v>688</v>
      </c>
      <c r="H247" t="s">
        <v>3683</v>
      </c>
      <c r="I247" t="s">
        <v>211</v>
      </c>
      <c r="J247"/>
      <c r="K247" s="77">
        <v>1.22</v>
      </c>
      <c r="L247" t="s">
        <v>102</v>
      </c>
      <c r="M247" s="78">
        <v>3.5499999999999997E-2</v>
      </c>
      <c r="N247" s="78">
        <v>7.5700000000000003E-2</v>
      </c>
      <c r="O247" s="77">
        <v>77400.95</v>
      </c>
      <c r="P247" s="77">
        <v>96.33</v>
      </c>
      <c r="Q247" s="77">
        <v>0</v>
      </c>
      <c r="R247" s="77">
        <v>74.560335135000003</v>
      </c>
      <c r="S247" s="78">
        <v>2.9999999999999997E-4</v>
      </c>
      <c r="T247" s="78">
        <f t="shared" si="4"/>
        <v>3.8383269831198579E-4</v>
      </c>
      <c r="U247" s="78">
        <f>R247/'סכום נכסי הקרן'!$C$42</f>
        <v>5.402271029927335E-5</v>
      </c>
    </row>
    <row r="248" spans="2:21">
      <c r="B248" t="s">
        <v>888</v>
      </c>
      <c r="C248" t="s">
        <v>889</v>
      </c>
      <c r="D248" t="s">
        <v>100</v>
      </c>
      <c r="E248" t="s">
        <v>123</v>
      </c>
      <c r="F248" t="s">
        <v>890</v>
      </c>
      <c r="G248" t="s">
        <v>335</v>
      </c>
      <c r="H248" t="s">
        <v>3683</v>
      </c>
      <c r="I248" t="s">
        <v>211</v>
      </c>
      <c r="J248"/>
      <c r="K248" s="77">
        <v>2.23</v>
      </c>
      <c r="L248" t="s">
        <v>102</v>
      </c>
      <c r="M248" s="78">
        <v>0.01</v>
      </c>
      <c r="N248" s="78">
        <v>7.0699999999999999E-2</v>
      </c>
      <c r="O248" s="77">
        <v>119548.01</v>
      </c>
      <c r="P248" s="77">
        <v>88</v>
      </c>
      <c r="Q248" s="77">
        <v>0</v>
      </c>
      <c r="R248" s="77">
        <v>105.20224880000001</v>
      </c>
      <c r="S248" s="78">
        <v>6.9999999999999999E-4</v>
      </c>
      <c r="T248" s="78">
        <f t="shared" si="4"/>
        <v>5.4157566422254077E-4</v>
      </c>
      <c r="U248" s="78">
        <f>R248/'סכום נכסי הקרן'!$C$42</f>
        <v>7.6224316849759247E-5</v>
      </c>
    </row>
    <row r="249" spans="2:21">
      <c r="B249" s="79" t="s">
        <v>314</v>
      </c>
      <c r="C249" s="16"/>
      <c r="D249" s="16"/>
      <c r="E249" s="16"/>
      <c r="F249" s="16"/>
      <c r="K249" s="81">
        <v>3.41</v>
      </c>
      <c r="N249" s="80">
        <v>5.6800000000000003E-2</v>
      </c>
      <c r="O249" s="81">
        <v>366675.08</v>
      </c>
      <c r="Q249" s="81">
        <v>0</v>
      </c>
      <c r="R249" s="81">
        <v>385.886043986</v>
      </c>
      <c r="T249" s="80">
        <f t="shared" si="4"/>
        <v>1.9865211340038061E-3</v>
      </c>
      <c r="U249" s="80">
        <f>R249/'סכום נכסי הקרן'!$C$42</f>
        <v>2.7959383397409846E-4</v>
      </c>
    </row>
    <row r="250" spans="2:21">
      <c r="B250" t="s">
        <v>891</v>
      </c>
      <c r="C250" t="s">
        <v>892</v>
      </c>
      <c r="D250" t="s">
        <v>100</v>
      </c>
      <c r="E250" t="s">
        <v>123</v>
      </c>
      <c r="F250" t="s">
        <v>714</v>
      </c>
      <c r="G250" t="s">
        <v>715</v>
      </c>
      <c r="H250" t="s">
        <v>380</v>
      </c>
      <c r="I250" t="s">
        <v>208</v>
      </c>
      <c r="J250"/>
      <c r="K250" s="77">
        <v>3.66</v>
      </c>
      <c r="L250" t="s">
        <v>102</v>
      </c>
      <c r="M250" s="78">
        <v>3.7699999999999997E-2</v>
      </c>
      <c r="N250" s="78">
        <v>6.6500000000000004E-2</v>
      </c>
      <c r="O250" s="77">
        <v>0.02</v>
      </c>
      <c r="P250" s="77">
        <v>104</v>
      </c>
      <c r="Q250" s="77">
        <v>0</v>
      </c>
      <c r="R250" s="77">
        <v>2.0800000000000001E-5</v>
      </c>
      <c r="S250" s="78">
        <v>0</v>
      </c>
      <c r="T250" s="78">
        <f t="shared" si="4"/>
        <v>1.070773100796002E-10</v>
      </c>
      <c r="U250" s="78">
        <f>R250/'סכום נכסי הקרן'!$C$42</f>
        <v>1.5070645433531763E-11</v>
      </c>
    </row>
    <row r="251" spans="2:21">
      <c r="B251" t="s">
        <v>893</v>
      </c>
      <c r="C251" t="s">
        <v>894</v>
      </c>
      <c r="D251" t="s">
        <v>100</v>
      </c>
      <c r="E251" t="s">
        <v>123</v>
      </c>
      <c r="F251" t="s">
        <v>714</v>
      </c>
      <c r="G251" t="s">
        <v>715</v>
      </c>
      <c r="H251" t="s">
        <v>380</v>
      </c>
      <c r="I251" t="s">
        <v>208</v>
      </c>
      <c r="J251"/>
      <c r="K251" s="77">
        <v>0.99</v>
      </c>
      <c r="L251" t="s">
        <v>102</v>
      </c>
      <c r="M251" s="78">
        <v>3.49E-2</v>
      </c>
      <c r="N251" s="78">
        <v>7.2700000000000001E-2</v>
      </c>
      <c r="O251" s="77">
        <v>0.02</v>
      </c>
      <c r="P251" s="77">
        <v>104.41</v>
      </c>
      <c r="Q251" s="77">
        <v>0</v>
      </c>
      <c r="R251" s="77">
        <v>2.0882000000000001E-5</v>
      </c>
      <c r="S251" s="78">
        <v>0</v>
      </c>
      <c r="T251" s="78">
        <f t="shared" si="4"/>
        <v>1.0749944178279862E-10</v>
      </c>
      <c r="U251" s="78">
        <f>R251/'סכום נכסי הקרן'!$C$42</f>
        <v>1.5130058554952418E-11</v>
      </c>
    </row>
    <row r="252" spans="2:21">
      <c r="B252" t="s">
        <v>895</v>
      </c>
      <c r="C252" t="s">
        <v>896</v>
      </c>
      <c r="D252" t="s">
        <v>100</v>
      </c>
      <c r="E252" t="s">
        <v>123</v>
      </c>
      <c r="F252" t="s">
        <v>897</v>
      </c>
      <c r="G252" t="s">
        <v>706</v>
      </c>
      <c r="H252" t="s">
        <v>380</v>
      </c>
      <c r="I252" t="s">
        <v>208</v>
      </c>
      <c r="J252"/>
      <c r="K252" s="77">
        <v>3.03</v>
      </c>
      <c r="L252" t="s">
        <v>102</v>
      </c>
      <c r="M252" s="78">
        <v>2.12E-2</v>
      </c>
      <c r="N252" s="78">
        <v>5.6899999999999999E-2</v>
      </c>
      <c r="O252" s="77">
        <v>303111.51</v>
      </c>
      <c r="P252" s="77">
        <v>106.21</v>
      </c>
      <c r="Q252" s="77">
        <v>0</v>
      </c>
      <c r="R252" s="77">
        <v>321.93473477100002</v>
      </c>
      <c r="S252" s="78">
        <v>2E-3</v>
      </c>
      <c r="T252" s="78">
        <f t="shared" si="4"/>
        <v>1.657303145214818E-3</v>
      </c>
      <c r="U252" s="78">
        <f>R252/'סכום נכסי הקרן'!$C$42</f>
        <v>2.3325789617653032E-4</v>
      </c>
    </row>
    <row r="253" spans="2:21">
      <c r="B253" t="s">
        <v>898</v>
      </c>
      <c r="C253" t="s">
        <v>899</v>
      </c>
      <c r="D253" t="s">
        <v>100</v>
      </c>
      <c r="E253" t="s">
        <v>123</v>
      </c>
      <c r="F253" t="s">
        <v>897</v>
      </c>
      <c r="G253" t="s">
        <v>706</v>
      </c>
      <c r="H253" t="s">
        <v>380</v>
      </c>
      <c r="I253" t="s">
        <v>208</v>
      </c>
      <c r="J253"/>
      <c r="K253" s="77">
        <v>5.31</v>
      </c>
      <c r="L253" t="s">
        <v>102</v>
      </c>
      <c r="M253" s="78">
        <v>2.6700000000000002E-2</v>
      </c>
      <c r="N253" s="78">
        <v>5.6500000000000002E-2</v>
      </c>
      <c r="O253" s="77">
        <v>63563.53</v>
      </c>
      <c r="P253" s="77">
        <v>100.61</v>
      </c>
      <c r="Q253" s="77">
        <v>0</v>
      </c>
      <c r="R253" s="77">
        <v>63.951267532999999</v>
      </c>
      <c r="S253" s="78">
        <v>4.0000000000000002E-4</v>
      </c>
      <c r="T253" s="78">
        <f t="shared" si="4"/>
        <v>3.2921777421223602E-4</v>
      </c>
      <c r="U253" s="78">
        <f>R253/'סכום נכסי הקרן'!$C$42</f>
        <v>4.6335907596864155E-5</v>
      </c>
    </row>
    <row r="254" spans="2:21">
      <c r="B254" s="79" t="s">
        <v>900</v>
      </c>
      <c r="C254" s="16"/>
      <c r="D254" s="16"/>
      <c r="E254" s="16"/>
      <c r="F254" s="16"/>
      <c r="K254" s="81">
        <v>0</v>
      </c>
      <c r="N254" s="80">
        <v>0</v>
      </c>
      <c r="O254" s="81">
        <v>0</v>
      </c>
      <c r="Q254" s="81">
        <v>0</v>
      </c>
      <c r="R254" s="81">
        <v>0</v>
      </c>
      <c r="T254" s="80">
        <f t="shared" si="4"/>
        <v>0</v>
      </c>
      <c r="U254" s="80">
        <f>R254/'סכום נכסי הקרן'!$C$42</f>
        <v>0</v>
      </c>
    </row>
    <row r="255" spans="2:21">
      <c r="B255" t="s">
        <v>210</v>
      </c>
      <c r="C255" t="s">
        <v>210</v>
      </c>
      <c r="D255" s="16"/>
      <c r="E255" s="16"/>
      <c r="F255" s="16"/>
      <c r="G255" t="s">
        <v>210</v>
      </c>
      <c r="H255" t="s">
        <v>210</v>
      </c>
      <c r="K255" s="77">
        <v>0</v>
      </c>
      <c r="L255" t="s">
        <v>210</v>
      </c>
      <c r="M255" s="78">
        <v>0</v>
      </c>
      <c r="N255" s="78">
        <v>0</v>
      </c>
      <c r="O255" s="77">
        <v>0</v>
      </c>
      <c r="P255" s="77">
        <v>0</v>
      </c>
      <c r="R255" s="77">
        <v>0</v>
      </c>
      <c r="S255" s="78">
        <v>0</v>
      </c>
      <c r="T255" s="78">
        <f t="shared" si="4"/>
        <v>0</v>
      </c>
      <c r="U255" s="78">
        <f>R255/'סכום נכסי הקרן'!$C$42</f>
        <v>0</v>
      </c>
    </row>
    <row r="256" spans="2:21">
      <c r="B256" s="79" t="s">
        <v>225</v>
      </c>
      <c r="C256" s="16"/>
      <c r="D256" s="16"/>
      <c r="E256" s="16"/>
      <c r="F256" s="16"/>
      <c r="K256" s="81">
        <v>4.96</v>
      </c>
      <c r="N256" s="80">
        <v>7.7100000000000002E-2</v>
      </c>
      <c r="O256" s="81">
        <v>12170102.880000001</v>
      </c>
      <c r="Q256" s="81">
        <v>0</v>
      </c>
      <c r="R256" s="81">
        <v>44409.368489759727</v>
      </c>
      <c r="T256" s="80">
        <f t="shared" si="4"/>
        <v>0.22861710193352061</v>
      </c>
      <c r="U256" s="80">
        <f>R256/'סכום נכסי הקרן'!$C$42</f>
        <v>3.2176819540203211E-2</v>
      </c>
    </row>
    <row r="257" spans="2:21">
      <c r="B257" s="79" t="s">
        <v>315</v>
      </c>
      <c r="C257" s="16"/>
      <c r="D257" s="16"/>
      <c r="E257" s="16"/>
      <c r="F257" s="16"/>
      <c r="K257" s="81">
        <v>5.19</v>
      </c>
      <c r="N257" s="80">
        <v>7.7399999999999997E-2</v>
      </c>
      <c r="O257" s="81">
        <v>2130304.9700000002</v>
      </c>
      <c r="Q257" s="81">
        <v>0</v>
      </c>
      <c r="R257" s="81">
        <v>7740.7897470850967</v>
      </c>
      <c r="T257" s="80">
        <f t="shared" si="4"/>
        <v>3.9849180000462545E-2</v>
      </c>
      <c r="U257" s="80">
        <f>R257/'סכום נכסי הקרן'!$C$42</f>
        <v>5.6085912333575724E-3</v>
      </c>
    </row>
    <row r="258" spans="2:21">
      <c r="B258" t="s">
        <v>901</v>
      </c>
      <c r="C258" t="s">
        <v>902</v>
      </c>
      <c r="D258" t="s">
        <v>123</v>
      </c>
      <c r="E258" t="s">
        <v>903</v>
      </c>
      <c r="F258" t="s">
        <v>345</v>
      </c>
      <c r="G258" t="s">
        <v>346</v>
      </c>
      <c r="H258" t="s">
        <v>904</v>
      </c>
      <c r="I258" t="s">
        <v>212</v>
      </c>
      <c r="J258"/>
      <c r="K258" s="77">
        <v>7.1</v>
      </c>
      <c r="L258" t="s">
        <v>106</v>
      </c>
      <c r="M258" s="78">
        <v>3.7499999999999999E-2</v>
      </c>
      <c r="N258" s="78">
        <v>6.4699999999999994E-2</v>
      </c>
      <c r="O258" s="77">
        <v>82287.09</v>
      </c>
      <c r="P258" s="77">
        <v>82.303000015190776</v>
      </c>
      <c r="Q258" s="77">
        <v>0</v>
      </c>
      <c r="R258" s="77">
        <v>260.67253848282502</v>
      </c>
      <c r="S258" s="78">
        <v>2.0000000000000001E-4</v>
      </c>
      <c r="T258" s="78">
        <f t="shared" si="4"/>
        <v>1.3419285688635561E-3</v>
      </c>
      <c r="U258" s="78">
        <f>R258/'סכום נכסי הקרן'!$C$42</f>
        <v>1.8887035585256343E-4</v>
      </c>
    </row>
    <row r="259" spans="2:21">
      <c r="B259" t="s">
        <v>905</v>
      </c>
      <c r="C259" t="s">
        <v>906</v>
      </c>
      <c r="D259" t="s">
        <v>123</v>
      </c>
      <c r="E259" t="s">
        <v>903</v>
      </c>
      <c r="F259" t="s">
        <v>338</v>
      </c>
      <c r="G259" t="s">
        <v>320</v>
      </c>
      <c r="H259" t="s">
        <v>907</v>
      </c>
      <c r="I259" t="s">
        <v>2612</v>
      </c>
      <c r="J259"/>
      <c r="K259" s="77">
        <v>2.89</v>
      </c>
      <c r="L259" t="s">
        <v>106</v>
      </c>
      <c r="M259" s="78">
        <v>3.2599999999999997E-2</v>
      </c>
      <c r="N259" s="78">
        <v>8.7300000000000003E-2</v>
      </c>
      <c r="O259" s="77">
        <v>247124.17</v>
      </c>
      <c r="P259" s="77">
        <v>85.833791655263781</v>
      </c>
      <c r="Q259" s="77">
        <v>0</v>
      </c>
      <c r="R259" s="77">
        <v>816.43465800405204</v>
      </c>
      <c r="S259" s="78">
        <v>2.0000000000000001E-4</v>
      </c>
      <c r="T259" s="78">
        <f t="shared" si="4"/>
        <v>4.2029628382130877E-3</v>
      </c>
      <c r="U259" s="78">
        <f>R259/'סכום נכסי הקרן'!$C$42</f>
        <v>5.9154794473201126E-4</v>
      </c>
    </row>
    <row r="260" spans="2:21">
      <c r="B260" t="s">
        <v>908</v>
      </c>
      <c r="C260" t="s">
        <v>909</v>
      </c>
      <c r="D260" t="s">
        <v>123</v>
      </c>
      <c r="E260" t="s">
        <v>903</v>
      </c>
      <c r="F260" t="s">
        <v>319</v>
      </c>
      <c r="G260" t="s">
        <v>320</v>
      </c>
      <c r="H260" t="s">
        <v>907</v>
      </c>
      <c r="I260" t="s">
        <v>2612</v>
      </c>
      <c r="J260"/>
      <c r="K260" s="77">
        <v>2.2400000000000002</v>
      </c>
      <c r="L260" t="s">
        <v>106</v>
      </c>
      <c r="M260" s="78">
        <v>3.2800000000000003E-2</v>
      </c>
      <c r="N260" s="78">
        <v>8.3900000000000002E-2</v>
      </c>
      <c r="O260" s="77">
        <v>349801.63</v>
      </c>
      <c r="P260" s="77">
        <v>89.480736120983565</v>
      </c>
      <c r="Q260" s="77">
        <v>0</v>
      </c>
      <c r="R260" s="77">
        <v>1204.75652785223</v>
      </c>
      <c r="S260" s="78">
        <v>5.0000000000000001E-4</v>
      </c>
      <c r="T260" s="78">
        <f t="shared" si="4"/>
        <v>6.2020234761180635E-3</v>
      </c>
      <c r="U260" s="78">
        <f>R260/'סכום נכסי הקרן'!$C$42</f>
        <v>8.7290665697085533E-4</v>
      </c>
    </row>
    <row r="261" spans="2:21">
      <c r="B261" t="s">
        <v>910</v>
      </c>
      <c r="C261" t="s">
        <v>911</v>
      </c>
      <c r="D261" t="s">
        <v>123</v>
      </c>
      <c r="E261" t="s">
        <v>903</v>
      </c>
      <c r="F261" t="s">
        <v>319</v>
      </c>
      <c r="G261" t="s">
        <v>320</v>
      </c>
      <c r="H261" t="s">
        <v>907</v>
      </c>
      <c r="I261" t="s">
        <v>2612</v>
      </c>
      <c r="J261"/>
      <c r="K261" s="77">
        <v>4.17</v>
      </c>
      <c r="L261" t="s">
        <v>106</v>
      </c>
      <c r="M261" s="78">
        <v>7.1300000000000002E-2</v>
      </c>
      <c r="N261" s="78">
        <v>7.5800000000000006E-2</v>
      </c>
      <c r="O261" s="77">
        <v>199802.52</v>
      </c>
      <c r="P261" s="77">
        <v>99.197194428378609</v>
      </c>
      <c r="Q261" s="77">
        <v>0</v>
      </c>
      <c r="R261" s="77">
        <v>762.86600431898296</v>
      </c>
      <c r="S261" s="78">
        <v>4.0000000000000002E-4</v>
      </c>
      <c r="T261" s="78">
        <f t="shared" si="4"/>
        <v>3.9271942160408347E-3</v>
      </c>
      <c r="U261" s="78">
        <f>R261/'סכום נכסי הקרן'!$C$42</f>
        <v>5.5273476271088949E-4</v>
      </c>
    </row>
    <row r="262" spans="2:21">
      <c r="B262" t="s">
        <v>912</v>
      </c>
      <c r="C262" t="s">
        <v>913</v>
      </c>
      <c r="D262" t="s">
        <v>123</v>
      </c>
      <c r="E262" t="s">
        <v>903</v>
      </c>
      <c r="F262" t="s">
        <v>709</v>
      </c>
      <c r="G262" t="s">
        <v>494</v>
      </c>
      <c r="H262" t="s">
        <v>914</v>
      </c>
      <c r="I262" t="s">
        <v>2612</v>
      </c>
      <c r="J262"/>
      <c r="K262" s="77">
        <v>9.4600000000000009</v>
      </c>
      <c r="L262" t="s">
        <v>106</v>
      </c>
      <c r="M262" s="78">
        <v>6.3799999999999996E-2</v>
      </c>
      <c r="N262" s="78">
        <v>6.6500000000000004E-2</v>
      </c>
      <c r="O262" s="77">
        <v>500032.09</v>
      </c>
      <c r="P262" s="77">
        <v>98.190583330541628</v>
      </c>
      <c r="Q262" s="77">
        <v>0</v>
      </c>
      <c r="R262" s="77">
        <v>1889.7990557159501</v>
      </c>
      <c r="S262" s="78">
        <v>6.9999999999999999E-4</v>
      </c>
      <c r="T262" s="78">
        <f t="shared" si="4"/>
        <v>9.7285865133188675E-3</v>
      </c>
      <c r="U262" s="78">
        <f>R262/'סכום נכסי הקרן'!$C$42</f>
        <v>1.3692543994864529E-3</v>
      </c>
    </row>
    <row r="263" spans="2:21">
      <c r="B263" t="s">
        <v>915</v>
      </c>
      <c r="C263" t="s">
        <v>916</v>
      </c>
      <c r="D263" t="s">
        <v>123</v>
      </c>
      <c r="E263" t="s">
        <v>903</v>
      </c>
      <c r="F263" t="s">
        <v>917</v>
      </c>
      <c r="G263" t="s">
        <v>320</v>
      </c>
      <c r="H263" t="s">
        <v>914</v>
      </c>
      <c r="I263" t="s">
        <v>212</v>
      </c>
      <c r="J263"/>
      <c r="K263" s="77">
        <v>2.4300000000000002</v>
      </c>
      <c r="L263" t="s">
        <v>106</v>
      </c>
      <c r="M263" s="78">
        <v>3.0800000000000001E-2</v>
      </c>
      <c r="N263" s="78">
        <v>8.6900000000000005E-2</v>
      </c>
      <c r="O263" s="77">
        <v>280669.96000000002</v>
      </c>
      <c r="P263" s="77">
        <v>88.699575011447592</v>
      </c>
      <c r="Q263" s="77">
        <v>0</v>
      </c>
      <c r="R263" s="77">
        <v>958.22033450177503</v>
      </c>
      <c r="S263" s="78">
        <v>5.0000000000000001E-4</v>
      </c>
      <c r="T263" s="78">
        <f t="shared" si="4"/>
        <v>4.9328680712511916E-3</v>
      </c>
      <c r="U263" s="78">
        <f>R263/'סכום נכסי הקרן'!$C$42</f>
        <v>6.9427879367675257E-4</v>
      </c>
    </row>
    <row r="264" spans="2:21">
      <c r="B264" t="s">
        <v>918</v>
      </c>
      <c r="C264" t="s">
        <v>919</v>
      </c>
      <c r="D264" t="s">
        <v>123</v>
      </c>
      <c r="E264" t="s">
        <v>903</v>
      </c>
      <c r="F264" t="s">
        <v>920</v>
      </c>
      <c r="G264" t="s">
        <v>921</v>
      </c>
      <c r="H264" t="s">
        <v>922</v>
      </c>
      <c r="I264" t="s">
        <v>212</v>
      </c>
      <c r="J264"/>
      <c r="K264" s="77">
        <v>5.33</v>
      </c>
      <c r="L264" t="s">
        <v>106</v>
      </c>
      <c r="M264" s="78">
        <v>8.5000000000000006E-2</v>
      </c>
      <c r="N264" s="78">
        <v>8.4699999999999998E-2</v>
      </c>
      <c r="O264" s="77">
        <v>210318.44</v>
      </c>
      <c r="P264" s="77">
        <v>101.66405556374424</v>
      </c>
      <c r="Q264" s="77">
        <v>0</v>
      </c>
      <c r="R264" s="77">
        <v>822.98646619853798</v>
      </c>
      <c r="S264" s="78">
        <v>2.9999999999999997E-4</v>
      </c>
      <c r="T264" s="78">
        <f t="shared" si="4"/>
        <v>4.2366912034834262E-3</v>
      </c>
      <c r="U264" s="78">
        <f>R264/'סכום נכסי הקרן'!$C$42</f>
        <v>5.9629505907083844E-4</v>
      </c>
    </row>
    <row r="265" spans="2:21">
      <c r="B265" t="s">
        <v>923</v>
      </c>
      <c r="C265" t="s">
        <v>924</v>
      </c>
      <c r="D265" t="s">
        <v>123</v>
      </c>
      <c r="E265" t="s">
        <v>903</v>
      </c>
      <c r="F265" t="s">
        <v>925</v>
      </c>
      <c r="G265" t="s">
        <v>926</v>
      </c>
      <c r="H265" t="s">
        <v>922</v>
      </c>
      <c r="I265" t="s">
        <v>2612</v>
      </c>
      <c r="J265"/>
      <c r="K265" s="77">
        <v>5.61</v>
      </c>
      <c r="L265" t="s">
        <v>110</v>
      </c>
      <c r="M265" s="78">
        <v>4.3799999999999999E-2</v>
      </c>
      <c r="N265" s="78">
        <v>7.0699999999999999E-2</v>
      </c>
      <c r="O265" s="77">
        <v>52579.61</v>
      </c>
      <c r="P265" s="77">
        <v>86.422236188705213</v>
      </c>
      <c r="Q265" s="77">
        <v>0</v>
      </c>
      <c r="R265" s="77">
        <v>184.37472626282499</v>
      </c>
      <c r="S265" s="78">
        <v>0</v>
      </c>
      <c r="T265" s="78">
        <f t="shared" si="4"/>
        <v>9.4915142956182293E-4</v>
      </c>
      <c r="U265" s="78">
        <f>R265/'סכום נכסי הקרן'!$C$42</f>
        <v>1.3358875607747656E-4</v>
      </c>
    </row>
    <row r="266" spans="2:21">
      <c r="B266" t="s">
        <v>927</v>
      </c>
      <c r="C266" t="s">
        <v>928</v>
      </c>
      <c r="D266" t="s">
        <v>123</v>
      </c>
      <c r="E266" t="s">
        <v>903</v>
      </c>
      <c r="F266" t="s">
        <v>925</v>
      </c>
      <c r="G266" t="s">
        <v>926</v>
      </c>
      <c r="H266" t="s">
        <v>922</v>
      </c>
      <c r="I266" t="s">
        <v>2612</v>
      </c>
      <c r="J266"/>
      <c r="K266" s="77">
        <v>4.82</v>
      </c>
      <c r="L266" t="s">
        <v>110</v>
      </c>
      <c r="M266" s="78">
        <v>7.3800000000000004E-2</v>
      </c>
      <c r="N266" s="78">
        <v>6.93E-2</v>
      </c>
      <c r="O266" s="77">
        <v>107788.2</v>
      </c>
      <c r="P266" s="77">
        <v>101.4293194115868</v>
      </c>
      <c r="Q266" s="77">
        <v>0</v>
      </c>
      <c r="R266" s="77">
        <v>443.60175882979502</v>
      </c>
      <c r="S266" s="78">
        <v>1E-4</v>
      </c>
      <c r="T266" s="78">
        <f t="shared" si="4"/>
        <v>2.2836386097150954E-3</v>
      </c>
      <c r="U266" s="78">
        <f>R266/'סכום נכסי הקרן'!$C$42</f>
        <v>3.2141177024110139E-4</v>
      </c>
    </row>
    <row r="267" spans="2:21">
      <c r="B267" t="s">
        <v>929</v>
      </c>
      <c r="C267" t="s">
        <v>930</v>
      </c>
      <c r="D267" t="s">
        <v>123</v>
      </c>
      <c r="E267" t="s">
        <v>903</v>
      </c>
      <c r="F267" t="s">
        <v>925</v>
      </c>
      <c r="G267" t="s">
        <v>926</v>
      </c>
      <c r="H267" t="s">
        <v>922</v>
      </c>
      <c r="I267" t="s">
        <v>2612</v>
      </c>
      <c r="J267"/>
      <c r="K267" s="77">
        <v>5.91</v>
      </c>
      <c r="L267" t="s">
        <v>106</v>
      </c>
      <c r="M267" s="78">
        <v>8.1299999999999997E-2</v>
      </c>
      <c r="N267" s="78">
        <v>7.5300000000000006E-2</v>
      </c>
      <c r="O267" s="77">
        <v>99901.26</v>
      </c>
      <c r="P267" s="77">
        <v>103.26581941629169</v>
      </c>
      <c r="Q267" s="77">
        <v>0</v>
      </c>
      <c r="R267" s="77">
        <v>397.07767691812398</v>
      </c>
      <c r="S267" s="78">
        <v>2.0000000000000001E-4</v>
      </c>
      <c r="T267" s="78">
        <f t="shared" ref="T267:T330" si="5">R267/$R$11</f>
        <v>2.0441350738965992E-3</v>
      </c>
      <c r="U267" s="78">
        <f>R267/'סכום נכסי הקרן'!$C$42</f>
        <v>2.8770273453863107E-4</v>
      </c>
    </row>
    <row r="268" spans="2:21">
      <c r="B268" s="79" t="s">
        <v>316</v>
      </c>
      <c r="C268" s="16"/>
      <c r="D268" s="16"/>
      <c r="E268" s="16"/>
      <c r="F268" s="16"/>
      <c r="K268" s="81">
        <v>4.91</v>
      </c>
      <c r="N268" s="80">
        <v>7.7100000000000002E-2</v>
      </c>
      <c r="O268" s="81">
        <v>10039797.91</v>
      </c>
      <c r="Q268" s="81">
        <v>0</v>
      </c>
      <c r="R268" s="81">
        <v>36668.578742674625</v>
      </c>
      <c r="T268" s="80">
        <f t="shared" si="5"/>
        <v>0.18876792193305802</v>
      </c>
      <c r="U268" s="80">
        <f>R268/'סכום נכסי הקרן'!$C$42</f>
        <v>2.6568228306845635E-2</v>
      </c>
    </row>
    <row r="269" spans="2:21">
      <c r="B269" t="s">
        <v>931</v>
      </c>
      <c r="C269" t="s">
        <v>932</v>
      </c>
      <c r="D269" t="s">
        <v>123</v>
      </c>
      <c r="E269" t="s">
        <v>903</v>
      </c>
      <c r="F269"/>
      <c r="G269" t="s">
        <v>933</v>
      </c>
      <c r="H269" t="s">
        <v>934</v>
      </c>
      <c r="I269" t="s">
        <v>212</v>
      </c>
      <c r="J269"/>
      <c r="K269" s="77">
        <v>7.28</v>
      </c>
      <c r="L269" t="s">
        <v>110</v>
      </c>
      <c r="M269" s="78">
        <v>4.2500000000000003E-2</v>
      </c>
      <c r="N269" s="78">
        <v>5.57E-2</v>
      </c>
      <c r="O269" s="77">
        <v>105159.22</v>
      </c>
      <c r="P269" s="77">
        <v>90.961191825310351</v>
      </c>
      <c r="Q269" s="77">
        <v>0</v>
      </c>
      <c r="R269" s="77">
        <v>388.11642889480697</v>
      </c>
      <c r="S269" s="78">
        <v>1E-4</v>
      </c>
      <c r="T269" s="78">
        <f t="shared" si="5"/>
        <v>1.998003038642132E-3</v>
      </c>
      <c r="U269" s="78">
        <f>R269/'סכום נכסי הקרן'!$C$42</f>
        <v>2.812098599424124E-4</v>
      </c>
    </row>
    <row r="270" spans="2:21">
      <c r="B270" t="s">
        <v>935</v>
      </c>
      <c r="C270" t="s">
        <v>936</v>
      </c>
      <c r="D270" t="s">
        <v>123</v>
      </c>
      <c r="E270" t="s">
        <v>903</v>
      </c>
      <c r="F270"/>
      <c r="G270" t="s">
        <v>933</v>
      </c>
      <c r="H270" t="s">
        <v>937</v>
      </c>
      <c r="I270" t="s">
        <v>212</v>
      </c>
      <c r="J270"/>
      <c r="K270" s="77">
        <v>0.94</v>
      </c>
      <c r="L270" t="s">
        <v>106</v>
      </c>
      <c r="M270" s="78">
        <v>4.4999999999999998E-2</v>
      </c>
      <c r="N270" s="78">
        <v>8.7599999999999997E-2</v>
      </c>
      <c r="O270" s="77">
        <v>68.349999999999994</v>
      </c>
      <c r="P270" s="77">
        <v>91.944435991221653</v>
      </c>
      <c r="Q270" s="77">
        <v>0</v>
      </c>
      <c r="R270" s="77">
        <v>0.241886640678</v>
      </c>
      <c r="S270" s="78">
        <v>0</v>
      </c>
      <c r="T270" s="78">
        <f t="shared" si="5"/>
        <v>1.2452197513457232E-6</v>
      </c>
      <c r="U270" s="78">
        <f>R270/'סכום נכסי הקרן'!$C$42</f>
        <v>1.7525902869068458E-7</v>
      </c>
    </row>
    <row r="271" spans="2:21">
      <c r="B271" t="s">
        <v>938</v>
      </c>
      <c r="C271" t="s">
        <v>939</v>
      </c>
      <c r="D271" t="s">
        <v>123</v>
      </c>
      <c r="E271" t="s">
        <v>903</v>
      </c>
      <c r="F271"/>
      <c r="G271" t="s">
        <v>933</v>
      </c>
      <c r="H271" t="s">
        <v>940</v>
      </c>
      <c r="I271" t="s">
        <v>307</v>
      </c>
      <c r="J271"/>
      <c r="K271" s="77">
        <v>6.63</v>
      </c>
      <c r="L271" t="s">
        <v>106</v>
      </c>
      <c r="M271" s="78">
        <v>0.03</v>
      </c>
      <c r="N271" s="78">
        <v>7.0999999999999994E-2</v>
      </c>
      <c r="O271" s="77">
        <v>194544.56</v>
      </c>
      <c r="P271" s="77">
        <v>77.449999989719572</v>
      </c>
      <c r="Q271" s="77">
        <v>0</v>
      </c>
      <c r="R271" s="77">
        <v>579.94715778329999</v>
      </c>
      <c r="S271" s="78">
        <v>1E-4</v>
      </c>
      <c r="T271" s="78">
        <f t="shared" si="5"/>
        <v>2.9855375790262132E-3</v>
      </c>
      <c r="U271" s="78">
        <f>R271/'סכום נכסי הקרן'!$C$42</f>
        <v>4.2020086467002956E-4</v>
      </c>
    </row>
    <row r="272" spans="2:21">
      <c r="B272" t="s">
        <v>941</v>
      </c>
      <c r="C272" t="s">
        <v>942</v>
      </c>
      <c r="D272" t="s">
        <v>123</v>
      </c>
      <c r="E272" t="s">
        <v>903</v>
      </c>
      <c r="F272"/>
      <c r="G272" t="s">
        <v>933</v>
      </c>
      <c r="H272" t="s">
        <v>940</v>
      </c>
      <c r="I272" t="s">
        <v>307</v>
      </c>
      <c r="J272"/>
      <c r="K272" s="77">
        <v>7.26</v>
      </c>
      <c r="L272" t="s">
        <v>106</v>
      </c>
      <c r="M272" s="78">
        <v>3.5000000000000003E-2</v>
      </c>
      <c r="N272" s="78">
        <v>7.0499999999999993E-2</v>
      </c>
      <c r="O272" s="77">
        <v>78869.42</v>
      </c>
      <c r="P272" s="77">
        <v>78.415444443740114</v>
      </c>
      <c r="Q272" s="77">
        <v>0</v>
      </c>
      <c r="R272" s="77">
        <v>238.04450815309701</v>
      </c>
      <c r="S272" s="78">
        <v>2.0000000000000001E-4</v>
      </c>
      <c r="T272" s="78">
        <f t="shared" si="5"/>
        <v>1.2254406544353407E-3</v>
      </c>
      <c r="U272" s="78">
        <f>R272/'סכום נכסי הקרן'!$C$42</f>
        <v>1.7247521056609549E-4</v>
      </c>
    </row>
    <row r="273" spans="2:21">
      <c r="B273" t="s">
        <v>943</v>
      </c>
      <c r="C273" t="s">
        <v>944</v>
      </c>
      <c r="D273" t="s">
        <v>123</v>
      </c>
      <c r="E273" t="s">
        <v>903</v>
      </c>
      <c r="F273"/>
      <c r="G273" t="s">
        <v>933</v>
      </c>
      <c r="H273" t="s">
        <v>945</v>
      </c>
      <c r="I273" t="s">
        <v>307</v>
      </c>
      <c r="J273"/>
      <c r="K273" s="77">
        <v>3.78</v>
      </c>
      <c r="L273" t="s">
        <v>106</v>
      </c>
      <c r="M273" s="78">
        <v>3.2000000000000001E-2</v>
      </c>
      <c r="N273" s="78">
        <v>0.12590000000000001</v>
      </c>
      <c r="O273" s="77">
        <v>168254.75</v>
      </c>
      <c r="P273" s="77">
        <v>72.494555548951737</v>
      </c>
      <c r="Q273" s="77">
        <v>0</v>
      </c>
      <c r="R273" s="77">
        <v>469.48382729642202</v>
      </c>
      <c r="S273" s="78">
        <v>1E-4</v>
      </c>
      <c r="T273" s="78">
        <f t="shared" si="5"/>
        <v>2.416878141960406E-3</v>
      </c>
      <c r="U273" s="78">
        <f>R273/'סכום נכסי הקרן'!$C$42</f>
        <v>3.4016462970970371E-4</v>
      </c>
    </row>
    <row r="274" spans="2:21">
      <c r="B274" t="s">
        <v>946</v>
      </c>
      <c r="C274" t="s">
        <v>947</v>
      </c>
      <c r="D274" t="s">
        <v>123</v>
      </c>
      <c r="E274" t="s">
        <v>903</v>
      </c>
      <c r="F274"/>
      <c r="G274" t="s">
        <v>933</v>
      </c>
      <c r="H274" t="s">
        <v>948</v>
      </c>
      <c r="I274" t="s">
        <v>2612</v>
      </c>
      <c r="J274"/>
      <c r="K274" s="77">
        <v>7.35</v>
      </c>
      <c r="L274" t="s">
        <v>110</v>
      </c>
      <c r="M274" s="78">
        <v>4.2500000000000003E-2</v>
      </c>
      <c r="N274" s="78">
        <v>5.6800000000000003E-2</v>
      </c>
      <c r="O274" s="77">
        <v>210318.44</v>
      </c>
      <c r="P274" s="77">
        <v>91.418054817447299</v>
      </c>
      <c r="Q274" s="77">
        <v>0</v>
      </c>
      <c r="R274" s="77">
        <v>780.13157612089799</v>
      </c>
      <c r="S274" s="78">
        <v>2.0000000000000001E-4</v>
      </c>
      <c r="T274" s="78">
        <f t="shared" si="5"/>
        <v>4.0160764749607985E-3</v>
      </c>
      <c r="U274" s="78">
        <f>R274/'סכום נכסי הקרן'!$C$42</f>
        <v>5.6524453727020902E-4</v>
      </c>
    </row>
    <row r="275" spans="2:21">
      <c r="B275" t="s">
        <v>949</v>
      </c>
      <c r="C275" t="s">
        <v>950</v>
      </c>
      <c r="D275" t="s">
        <v>123</v>
      </c>
      <c r="E275" t="s">
        <v>903</v>
      </c>
      <c r="F275"/>
      <c r="G275" t="s">
        <v>951</v>
      </c>
      <c r="H275" t="s">
        <v>948</v>
      </c>
      <c r="I275" t="s">
        <v>212</v>
      </c>
      <c r="J275"/>
      <c r="K275" s="77">
        <v>7.64</v>
      </c>
      <c r="L275" t="s">
        <v>106</v>
      </c>
      <c r="M275" s="78">
        <v>5.8799999999999998E-2</v>
      </c>
      <c r="N275" s="78">
        <v>6.4899999999999999E-2</v>
      </c>
      <c r="O275" s="77">
        <v>105159.22</v>
      </c>
      <c r="P275" s="77">
        <v>97.176208368795486</v>
      </c>
      <c r="Q275" s="77">
        <v>0</v>
      </c>
      <c r="R275" s="77">
        <v>393.32831983012397</v>
      </c>
      <c r="S275" s="78">
        <v>1E-4</v>
      </c>
      <c r="T275" s="78">
        <f t="shared" si="5"/>
        <v>2.0248335800739587E-3</v>
      </c>
      <c r="U275" s="78">
        <f>R275/'סכום נכסי הקרן'!$C$42</f>
        <v>2.849861368810855E-4</v>
      </c>
    </row>
    <row r="276" spans="2:21">
      <c r="B276" t="s">
        <v>952</v>
      </c>
      <c r="C276" t="s">
        <v>953</v>
      </c>
      <c r="D276" t="s">
        <v>123</v>
      </c>
      <c r="E276" t="s">
        <v>903</v>
      </c>
      <c r="F276"/>
      <c r="G276" t="s">
        <v>954</v>
      </c>
      <c r="H276" t="s">
        <v>948</v>
      </c>
      <c r="I276" t="s">
        <v>212</v>
      </c>
      <c r="J276"/>
      <c r="K276" s="77">
        <v>3.57</v>
      </c>
      <c r="L276" t="s">
        <v>113</v>
      </c>
      <c r="M276" s="78">
        <v>4.6300000000000001E-2</v>
      </c>
      <c r="N276" s="78">
        <v>7.0099999999999996E-2</v>
      </c>
      <c r="O276" s="77">
        <v>157738.82999999999</v>
      </c>
      <c r="P276" s="77">
        <v>92.050652758296664</v>
      </c>
      <c r="Q276" s="77">
        <v>0</v>
      </c>
      <c r="R276" s="77">
        <v>682.48178642780999</v>
      </c>
      <c r="S276" s="78">
        <v>2.9999999999999997E-4</v>
      </c>
      <c r="T276" s="78">
        <f t="shared" si="5"/>
        <v>3.5133804744716386E-3</v>
      </c>
      <c r="U276" s="78">
        <f>R276/'סכום נכסי הקרן'!$C$42</f>
        <v>4.9449235663927282E-4</v>
      </c>
    </row>
    <row r="277" spans="2:21">
      <c r="B277" t="s">
        <v>955</v>
      </c>
      <c r="C277" t="s">
        <v>956</v>
      </c>
      <c r="D277" t="s">
        <v>123</v>
      </c>
      <c r="E277" t="s">
        <v>903</v>
      </c>
      <c r="F277"/>
      <c r="G277" t="s">
        <v>954</v>
      </c>
      <c r="H277" t="s">
        <v>904</v>
      </c>
      <c r="I277" t="s">
        <v>212</v>
      </c>
      <c r="J277"/>
      <c r="K277" s="77">
        <v>6.85</v>
      </c>
      <c r="L277" t="s">
        <v>106</v>
      </c>
      <c r="M277" s="78">
        <v>6.7400000000000002E-2</v>
      </c>
      <c r="N277" s="78">
        <v>6.6799999999999998E-2</v>
      </c>
      <c r="O277" s="77">
        <v>78869.42</v>
      </c>
      <c r="P277" s="77">
        <v>101.79805559569209</v>
      </c>
      <c r="Q277" s="77">
        <v>0</v>
      </c>
      <c r="R277" s="77">
        <v>309.02672613943997</v>
      </c>
      <c r="S277" s="78">
        <v>1E-4</v>
      </c>
      <c r="T277" s="78">
        <f t="shared" si="5"/>
        <v>1.5908533931594474E-3</v>
      </c>
      <c r="U277" s="78">
        <f>R277/'סכום נכסי הקרן'!$C$42</f>
        <v>2.2390539515060681E-4</v>
      </c>
    </row>
    <row r="278" spans="2:21">
      <c r="B278" t="s">
        <v>957</v>
      </c>
      <c r="C278" t="s">
        <v>958</v>
      </c>
      <c r="D278" t="s">
        <v>123</v>
      </c>
      <c r="E278" t="s">
        <v>903</v>
      </c>
      <c r="F278"/>
      <c r="G278" t="s">
        <v>954</v>
      </c>
      <c r="H278" t="s">
        <v>904</v>
      </c>
      <c r="I278" t="s">
        <v>212</v>
      </c>
      <c r="J278"/>
      <c r="K278" s="77">
        <v>5.17</v>
      </c>
      <c r="L278" t="s">
        <v>106</v>
      </c>
      <c r="M278" s="78">
        <v>3.9300000000000002E-2</v>
      </c>
      <c r="N278" s="78">
        <v>6.8599999999999994E-2</v>
      </c>
      <c r="O278" s="77">
        <v>163785.49</v>
      </c>
      <c r="P278" s="77">
        <v>85.446799983014444</v>
      </c>
      <c r="Q278" s="77">
        <v>0</v>
      </c>
      <c r="R278" s="77">
        <v>538.66547169973398</v>
      </c>
      <c r="S278" s="78">
        <v>1E-4</v>
      </c>
      <c r="T278" s="78">
        <f t="shared" si="5"/>
        <v>2.7730216222291598E-3</v>
      </c>
      <c r="U278" s="78">
        <f>R278/'סכום נכסי הקרן'!$C$42</f>
        <v>3.902902082342706E-4</v>
      </c>
    </row>
    <row r="279" spans="2:21">
      <c r="B279" t="s">
        <v>959</v>
      </c>
      <c r="C279" t="s">
        <v>960</v>
      </c>
      <c r="D279" t="s">
        <v>123</v>
      </c>
      <c r="E279" t="s">
        <v>903</v>
      </c>
      <c r="F279"/>
      <c r="G279" t="s">
        <v>961</v>
      </c>
      <c r="H279" t="s">
        <v>904</v>
      </c>
      <c r="I279" t="s">
        <v>2612</v>
      </c>
      <c r="J279"/>
      <c r="K279" s="77">
        <v>2.8</v>
      </c>
      <c r="L279" t="s">
        <v>106</v>
      </c>
      <c r="M279" s="78">
        <v>4.7500000000000001E-2</v>
      </c>
      <c r="N279" s="78">
        <v>8.6099999999999996E-2</v>
      </c>
      <c r="O279" s="77">
        <v>120933.1</v>
      </c>
      <c r="P279" s="77">
        <v>89.601777775480826</v>
      </c>
      <c r="Q279" s="77">
        <v>0</v>
      </c>
      <c r="R279" s="77">
        <v>417.07074074063098</v>
      </c>
      <c r="S279" s="78">
        <v>1E-4</v>
      </c>
      <c r="T279" s="78">
        <f t="shared" si="5"/>
        <v>2.1470583188179368E-3</v>
      </c>
      <c r="U279" s="78">
        <f>R279/'סכום נכסי הקרן'!$C$42</f>
        <v>3.0218871415396632E-4</v>
      </c>
    </row>
    <row r="280" spans="2:21">
      <c r="B280" t="s">
        <v>962</v>
      </c>
      <c r="C280" t="s">
        <v>963</v>
      </c>
      <c r="D280" t="s">
        <v>123</v>
      </c>
      <c r="E280" t="s">
        <v>903</v>
      </c>
      <c r="F280"/>
      <c r="G280" t="s">
        <v>961</v>
      </c>
      <c r="H280" t="s">
        <v>904</v>
      </c>
      <c r="I280" t="s">
        <v>2612</v>
      </c>
      <c r="J280"/>
      <c r="K280" s="77">
        <v>5.91</v>
      </c>
      <c r="L280" t="s">
        <v>106</v>
      </c>
      <c r="M280" s="78">
        <v>5.1299999999999998E-2</v>
      </c>
      <c r="N280" s="78">
        <v>8.2199999999999995E-2</v>
      </c>
      <c r="O280" s="77">
        <v>86493.46</v>
      </c>
      <c r="P280" s="77">
        <v>83.415944421000276</v>
      </c>
      <c r="Q280" s="77">
        <v>0</v>
      </c>
      <c r="R280" s="77">
        <v>277.70279627086899</v>
      </c>
      <c r="S280" s="78">
        <v>1E-4</v>
      </c>
      <c r="T280" s="78">
        <f t="shared" si="5"/>
        <v>1.429599443570571E-3</v>
      </c>
      <c r="U280" s="78">
        <f>R280/'סכום נכסי הקרן'!$C$42</f>
        <v>2.0120963358166217E-4</v>
      </c>
    </row>
    <row r="281" spans="2:21">
      <c r="B281" t="s">
        <v>964</v>
      </c>
      <c r="C281" t="s">
        <v>965</v>
      </c>
      <c r="D281" t="s">
        <v>123</v>
      </c>
      <c r="E281" t="s">
        <v>903</v>
      </c>
      <c r="F281"/>
      <c r="G281" t="s">
        <v>966</v>
      </c>
      <c r="H281" t="s">
        <v>907</v>
      </c>
      <c r="I281" t="s">
        <v>2612</v>
      </c>
      <c r="J281"/>
      <c r="K281" s="77">
        <v>7.15</v>
      </c>
      <c r="L281" t="s">
        <v>106</v>
      </c>
      <c r="M281" s="78">
        <v>3.3000000000000002E-2</v>
      </c>
      <c r="N281" s="78">
        <v>6.5000000000000002E-2</v>
      </c>
      <c r="O281" s="77">
        <v>157738.82999999999</v>
      </c>
      <c r="P281" s="77">
        <v>79.729666679662898</v>
      </c>
      <c r="Q281" s="77">
        <v>0</v>
      </c>
      <c r="R281" s="77">
        <v>484.068112382707</v>
      </c>
      <c r="S281" s="78">
        <v>0</v>
      </c>
      <c r="T281" s="78">
        <f t="shared" si="5"/>
        <v>2.4919572773677823E-3</v>
      </c>
      <c r="U281" s="78">
        <f>R281/'סכום נכסי הקרן'!$C$42</f>
        <v>3.5073167727878765E-4</v>
      </c>
    </row>
    <row r="282" spans="2:21">
      <c r="B282" t="s">
        <v>967</v>
      </c>
      <c r="C282" t="s">
        <v>968</v>
      </c>
      <c r="D282" t="s">
        <v>123</v>
      </c>
      <c r="E282" t="s">
        <v>903</v>
      </c>
      <c r="F282"/>
      <c r="G282" t="s">
        <v>933</v>
      </c>
      <c r="H282" t="s">
        <v>969</v>
      </c>
      <c r="I282" t="s">
        <v>307</v>
      </c>
      <c r="J282"/>
      <c r="K282" s="77">
        <v>6.62</v>
      </c>
      <c r="L282" t="s">
        <v>110</v>
      </c>
      <c r="M282" s="78">
        <v>5.8000000000000003E-2</v>
      </c>
      <c r="N282" s="78">
        <v>5.3900000000000003E-2</v>
      </c>
      <c r="O282" s="77">
        <v>78869.42</v>
      </c>
      <c r="P282" s="77">
        <v>103.26079452492488</v>
      </c>
      <c r="Q282" s="77">
        <v>0</v>
      </c>
      <c r="R282" s="77">
        <v>330.447627326229</v>
      </c>
      <c r="S282" s="78">
        <v>2.0000000000000001E-4</v>
      </c>
      <c r="T282" s="78">
        <f t="shared" si="5"/>
        <v>1.7011270700134033E-3</v>
      </c>
      <c r="U282" s="78">
        <f>R282/'סכום נכסי הקרן'!$C$42</f>
        <v>2.39425914701223E-4</v>
      </c>
    </row>
    <row r="283" spans="2:21">
      <c r="B283" t="s">
        <v>970</v>
      </c>
      <c r="C283" t="s">
        <v>971</v>
      </c>
      <c r="D283" t="s">
        <v>123</v>
      </c>
      <c r="E283" t="s">
        <v>903</v>
      </c>
      <c r="F283"/>
      <c r="G283" t="s">
        <v>954</v>
      </c>
      <c r="H283" t="s">
        <v>907</v>
      </c>
      <c r="I283" t="s">
        <v>212</v>
      </c>
      <c r="J283"/>
      <c r="K283" s="77">
        <v>7.19</v>
      </c>
      <c r="L283" t="s">
        <v>106</v>
      </c>
      <c r="M283" s="78">
        <v>6.1699999999999998E-2</v>
      </c>
      <c r="N283" s="78">
        <v>6.7900000000000002E-2</v>
      </c>
      <c r="O283" s="77">
        <v>78869.42</v>
      </c>
      <c r="P283" s="77">
        <v>97.59745002511734</v>
      </c>
      <c r="Q283" s="77">
        <v>0</v>
      </c>
      <c r="R283" s="77">
        <v>296.27501512019001</v>
      </c>
      <c r="S283" s="78">
        <v>0</v>
      </c>
      <c r="T283" s="78">
        <f t="shared" si="5"/>
        <v>1.5252082530222511E-3</v>
      </c>
      <c r="U283" s="78">
        <f>R283/'סכום נכסי הקרן'!$C$42</f>
        <v>2.1466613960051181E-4</v>
      </c>
    </row>
    <row r="284" spans="2:21">
      <c r="B284" t="s">
        <v>972</v>
      </c>
      <c r="C284" t="s">
        <v>973</v>
      </c>
      <c r="D284" t="s">
        <v>123</v>
      </c>
      <c r="E284" t="s">
        <v>903</v>
      </c>
      <c r="F284"/>
      <c r="G284" t="s">
        <v>974</v>
      </c>
      <c r="H284" t="s">
        <v>907</v>
      </c>
      <c r="I284" t="s">
        <v>2612</v>
      </c>
      <c r="J284"/>
      <c r="K284" s="77">
        <v>6.93</v>
      </c>
      <c r="L284" t="s">
        <v>106</v>
      </c>
      <c r="M284" s="78">
        <v>6.4000000000000001E-2</v>
      </c>
      <c r="N284" s="78">
        <v>6.7500000000000004E-2</v>
      </c>
      <c r="O284" s="77">
        <v>68353.490000000005</v>
      </c>
      <c r="P284" s="77">
        <v>98.833000064371149</v>
      </c>
      <c r="Q284" s="77">
        <v>0</v>
      </c>
      <c r="R284" s="77">
        <v>260.02229273562898</v>
      </c>
      <c r="S284" s="78">
        <v>1E-4</v>
      </c>
      <c r="T284" s="78">
        <f t="shared" si="5"/>
        <v>1.3385811378298807E-3</v>
      </c>
      <c r="U284" s="78">
        <f>R284/'סכום נכסי הקרן'!$C$42</f>
        <v>1.8839922012657049E-4</v>
      </c>
    </row>
    <row r="285" spans="2:21">
      <c r="B285" t="s">
        <v>975</v>
      </c>
      <c r="C285" t="s">
        <v>976</v>
      </c>
      <c r="D285" t="s">
        <v>123</v>
      </c>
      <c r="E285" t="s">
        <v>903</v>
      </c>
      <c r="F285"/>
      <c r="G285" t="s">
        <v>954</v>
      </c>
      <c r="H285" t="s">
        <v>907</v>
      </c>
      <c r="I285" t="s">
        <v>212</v>
      </c>
      <c r="J285"/>
      <c r="K285" s="77">
        <v>4.3499999999999996</v>
      </c>
      <c r="L285" t="s">
        <v>110</v>
      </c>
      <c r="M285" s="78">
        <v>4.1300000000000003E-2</v>
      </c>
      <c r="N285" s="78">
        <v>5.45E-2</v>
      </c>
      <c r="O285" s="77">
        <v>156161.44</v>
      </c>
      <c r="P285" s="77">
        <v>94.022547966258514</v>
      </c>
      <c r="Q285" s="77">
        <v>0</v>
      </c>
      <c r="R285" s="77">
        <v>595.75040979285598</v>
      </c>
      <c r="S285" s="78">
        <v>2.0000000000000001E-4</v>
      </c>
      <c r="T285" s="78">
        <f t="shared" si="5"/>
        <v>3.0668918922806981E-3</v>
      </c>
      <c r="U285" s="78">
        <f>R285/'סכום נכסי הקרן'!$C$42</f>
        <v>4.3165111504179718E-4</v>
      </c>
    </row>
    <row r="286" spans="2:21">
      <c r="B286" t="s">
        <v>977</v>
      </c>
      <c r="C286" t="s">
        <v>978</v>
      </c>
      <c r="D286" t="s">
        <v>123</v>
      </c>
      <c r="E286" t="s">
        <v>903</v>
      </c>
      <c r="F286"/>
      <c r="G286" t="s">
        <v>979</v>
      </c>
      <c r="H286" t="s">
        <v>907</v>
      </c>
      <c r="I286" t="s">
        <v>212</v>
      </c>
      <c r="J286"/>
      <c r="K286" s="77">
        <v>6.95</v>
      </c>
      <c r="L286" t="s">
        <v>106</v>
      </c>
      <c r="M286" s="78">
        <v>6.8000000000000005E-2</v>
      </c>
      <c r="N286" s="78">
        <v>7.0699999999999999E-2</v>
      </c>
      <c r="O286" s="77">
        <v>252382.13</v>
      </c>
      <c r="P286" s="77">
        <v>98.876833324728707</v>
      </c>
      <c r="Q286" s="77">
        <v>0</v>
      </c>
      <c r="R286" s="77">
        <v>960.50816592475405</v>
      </c>
      <c r="S286" s="78">
        <v>2.9999999999999997E-4</v>
      </c>
      <c r="T286" s="78">
        <f t="shared" si="5"/>
        <v>4.9446457075342769E-3</v>
      </c>
      <c r="U286" s="78">
        <f>R286/'סכום נכסי הקרן'!$C$42</f>
        <v>6.9593644253191647E-4</v>
      </c>
    </row>
    <row r="287" spans="2:21">
      <c r="B287" t="s">
        <v>980</v>
      </c>
      <c r="C287" t="s">
        <v>981</v>
      </c>
      <c r="D287" t="s">
        <v>123</v>
      </c>
      <c r="E287" t="s">
        <v>903</v>
      </c>
      <c r="F287"/>
      <c r="G287" t="s">
        <v>933</v>
      </c>
      <c r="H287" t="s">
        <v>907</v>
      </c>
      <c r="I287" t="s">
        <v>2612</v>
      </c>
      <c r="J287"/>
      <c r="K287" s="77">
        <v>6.83</v>
      </c>
      <c r="L287" t="s">
        <v>106</v>
      </c>
      <c r="M287" s="78">
        <v>0.06</v>
      </c>
      <c r="N287" s="78">
        <v>7.3200000000000001E-2</v>
      </c>
      <c r="O287" s="77">
        <v>131449.03</v>
      </c>
      <c r="P287" s="77">
        <v>91.490835606850823</v>
      </c>
      <c r="Q287" s="77">
        <v>0</v>
      </c>
      <c r="R287" s="77">
        <v>462.895427568841</v>
      </c>
      <c r="S287" s="78">
        <v>1E-4</v>
      </c>
      <c r="T287" s="78">
        <f t="shared" si="5"/>
        <v>2.3829614053950915E-3</v>
      </c>
      <c r="U287" s="78">
        <f>R287/'סכום נכסי הקרן'!$C$42</f>
        <v>3.3539100296601376E-4</v>
      </c>
    </row>
    <row r="288" spans="2:21">
      <c r="B288" t="s">
        <v>982</v>
      </c>
      <c r="C288" t="s">
        <v>983</v>
      </c>
      <c r="D288" t="s">
        <v>123</v>
      </c>
      <c r="E288" t="s">
        <v>903</v>
      </c>
      <c r="F288"/>
      <c r="G288" t="s">
        <v>974</v>
      </c>
      <c r="H288" t="s">
        <v>907</v>
      </c>
      <c r="I288" t="s">
        <v>212</v>
      </c>
      <c r="J288"/>
      <c r="K288" s="77">
        <v>6.84</v>
      </c>
      <c r="L288" t="s">
        <v>106</v>
      </c>
      <c r="M288" s="78">
        <v>6.3799999999999996E-2</v>
      </c>
      <c r="N288" s="78">
        <v>6.6199999999999995E-2</v>
      </c>
      <c r="O288" s="77">
        <v>44166.87</v>
      </c>
      <c r="P288" s="77">
        <v>98.03045199648497</v>
      </c>
      <c r="Q288" s="77">
        <v>0</v>
      </c>
      <c r="R288" s="77">
        <v>166.650084848451</v>
      </c>
      <c r="S288" s="78">
        <v>1E-4</v>
      </c>
      <c r="T288" s="78">
        <f t="shared" si="5"/>
        <v>8.5790590433217648E-4</v>
      </c>
      <c r="U288" s="78">
        <f>R288/'סכום נכסי הקרן'!$C$42</f>
        <v>1.2074636251052831E-4</v>
      </c>
    </row>
    <row r="289" spans="2:21">
      <c r="B289" t="s">
        <v>984</v>
      </c>
      <c r="C289" t="s">
        <v>985</v>
      </c>
      <c r="D289" t="s">
        <v>123</v>
      </c>
      <c r="E289" t="s">
        <v>903</v>
      </c>
      <c r="F289"/>
      <c r="G289" t="s">
        <v>954</v>
      </c>
      <c r="H289" t="s">
        <v>907</v>
      </c>
      <c r="I289" t="s">
        <v>212</v>
      </c>
      <c r="J289"/>
      <c r="K289" s="77">
        <v>3.46</v>
      </c>
      <c r="L289" t="s">
        <v>106</v>
      </c>
      <c r="M289" s="78">
        <v>8.1299999999999997E-2</v>
      </c>
      <c r="N289" s="78">
        <v>8.1600000000000006E-2</v>
      </c>
      <c r="O289" s="77">
        <v>105159.22</v>
      </c>
      <c r="P289" s="77">
        <v>100.7210277771175</v>
      </c>
      <c r="Q289" s="77">
        <v>0</v>
      </c>
      <c r="R289" s="77">
        <v>407.67625422045398</v>
      </c>
      <c r="S289" s="78">
        <v>1E-4</v>
      </c>
      <c r="T289" s="78">
        <f t="shared" si="5"/>
        <v>2.0986959944833397E-3</v>
      </c>
      <c r="U289" s="78">
        <f>R289/'סכום נכסי הקרן'!$C$42</f>
        <v>2.9538193649167397E-4</v>
      </c>
    </row>
    <row r="290" spans="2:21">
      <c r="B290" t="s">
        <v>986</v>
      </c>
      <c r="C290" t="s">
        <v>987</v>
      </c>
      <c r="D290" t="s">
        <v>123</v>
      </c>
      <c r="E290" t="s">
        <v>903</v>
      </c>
      <c r="F290"/>
      <c r="G290" t="s">
        <v>954</v>
      </c>
      <c r="H290" t="s">
        <v>914</v>
      </c>
      <c r="I290" t="s">
        <v>212</v>
      </c>
      <c r="J290"/>
      <c r="K290" s="77">
        <v>4.2</v>
      </c>
      <c r="L290" t="s">
        <v>110</v>
      </c>
      <c r="M290" s="78">
        <v>7.2499999999999995E-2</v>
      </c>
      <c r="N290" s="78">
        <v>7.5999999999999998E-2</v>
      </c>
      <c r="O290" s="77">
        <v>187709.21</v>
      </c>
      <c r="P290" s="77">
        <v>97.695694419842226</v>
      </c>
      <c r="Q290" s="77">
        <v>0</v>
      </c>
      <c r="R290" s="77">
        <v>744.07983422947098</v>
      </c>
      <c r="S290" s="78">
        <v>2.0000000000000001E-4</v>
      </c>
      <c r="T290" s="78">
        <f t="shared" si="5"/>
        <v>3.8304839968157007E-3</v>
      </c>
      <c r="U290" s="78">
        <f>R290/'סכום נכסי הקרן'!$C$42</f>
        <v>5.3912323826506964E-4</v>
      </c>
    </row>
    <row r="291" spans="2:21">
      <c r="B291" t="s">
        <v>988</v>
      </c>
      <c r="C291" t="s">
        <v>989</v>
      </c>
      <c r="D291" t="s">
        <v>123</v>
      </c>
      <c r="E291" t="s">
        <v>903</v>
      </c>
      <c r="F291"/>
      <c r="G291" t="s">
        <v>954</v>
      </c>
      <c r="H291" t="s">
        <v>914</v>
      </c>
      <c r="I291" t="s">
        <v>212</v>
      </c>
      <c r="J291"/>
      <c r="K291" s="77">
        <v>7</v>
      </c>
      <c r="L291" t="s">
        <v>106</v>
      </c>
      <c r="M291" s="78">
        <v>7.1199999999999999E-2</v>
      </c>
      <c r="N291" s="78">
        <v>7.6600000000000001E-2</v>
      </c>
      <c r="O291" s="77">
        <v>105159.22</v>
      </c>
      <c r="P291" s="77">
        <v>97.467525044023617</v>
      </c>
      <c r="Q291" s="77">
        <v>0</v>
      </c>
      <c r="R291" s="77">
        <v>394.50744690586998</v>
      </c>
      <c r="S291" s="78">
        <v>1E-4</v>
      </c>
      <c r="T291" s="78">
        <f t="shared" si="5"/>
        <v>2.0309036644736178E-3</v>
      </c>
      <c r="U291" s="78">
        <f>R291/'סכום נכסי הקרן'!$C$42</f>
        <v>2.858404737118377E-4</v>
      </c>
    </row>
    <row r="292" spans="2:21">
      <c r="B292" t="s">
        <v>990</v>
      </c>
      <c r="C292" t="s">
        <v>991</v>
      </c>
      <c r="D292" t="s">
        <v>123</v>
      </c>
      <c r="E292" t="s">
        <v>903</v>
      </c>
      <c r="F292"/>
      <c r="G292" t="s">
        <v>979</v>
      </c>
      <c r="H292" t="s">
        <v>914</v>
      </c>
      <c r="I292" t="s">
        <v>212</v>
      </c>
      <c r="J292"/>
      <c r="K292" s="77">
        <v>3.05</v>
      </c>
      <c r="L292" t="s">
        <v>106</v>
      </c>
      <c r="M292" s="78">
        <v>2.63E-2</v>
      </c>
      <c r="N292" s="78">
        <v>7.4999999999999997E-2</v>
      </c>
      <c r="O292" s="77">
        <v>133315.6</v>
      </c>
      <c r="P292" s="77">
        <v>86.686041663541246</v>
      </c>
      <c r="Q292" s="77">
        <v>0</v>
      </c>
      <c r="R292" s="77">
        <v>444.81359773944001</v>
      </c>
      <c r="S292" s="78">
        <v>1E-4</v>
      </c>
      <c r="T292" s="78">
        <f t="shared" si="5"/>
        <v>2.2898770929215659E-3</v>
      </c>
      <c r="U292" s="78">
        <f>R292/'סכום נכסי הקרן'!$C$42</f>
        <v>3.2228980843965031E-4</v>
      </c>
    </row>
    <row r="293" spans="2:21">
      <c r="B293" t="s">
        <v>992</v>
      </c>
      <c r="C293" t="s">
        <v>993</v>
      </c>
      <c r="D293" t="s">
        <v>123</v>
      </c>
      <c r="E293" t="s">
        <v>903</v>
      </c>
      <c r="F293"/>
      <c r="G293" t="s">
        <v>979</v>
      </c>
      <c r="H293" t="s">
        <v>914</v>
      </c>
      <c r="I293" t="s">
        <v>212</v>
      </c>
      <c r="J293"/>
      <c r="K293" s="77">
        <v>1.89</v>
      </c>
      <c r="L293" t="s">
        <v>106</v>
      </c>
      <c r="M293" s="78">
        <v>7.0499999999999993E-2</v>
      </c>
      <c r="N293" s="78">
        <v>7.0699999999999999E-2</v>
      </c>
      <c r="O293" s="77">
        <v>52579.61</v>
      </c>
      <c r="P293" s="77">
        <v>103.55541664344791</v>
      </c>
      <c r="Q293" s="77">
        <v>0</v>
      </c>
      <c r="R293" s="77">
        <v>209.574332655045</v>
      </c>
      <c r="S293" s="78">
        <v>1E-4</v>
      </c>
      <c r="T293" s="78">
        <f t="shared" si="5"/>
        <v>1.0788776828091122E-3</v>
      </c>
      <c r="U293" s="78">
        <f>R293/'סכום נכסי הקרן'!$C$42</f>
        <v>1.5184713747178944E-4</v>
      </c>
    </row>
    <row r="294" spans="2:21">
      <c r="B294" t="s">
        <v>994</v>
      </c>
      <c r="C294" t="s">
        <v>995</v>
      </c>
      <c r="D294" t="s">
        <v>123</v>
      </c>
      <c r="E294" t="s">
        <v>903</v>
      </c>
      <c r="F294"/>
      <c r="G294" t="s">
        <v>921</v>
      </c>
      <c r="H294" t="s">
        <v>914</v>
      </c>
      <c r="I294" t="s">
        <v>2612</v>
      </c>
      <c r="J294"/>
      <c r="K294" s="77">
        <v>3.4</v>
      </c>
      <c r="L294" t="s">
        <v>106</v>
      </c>
      <c r="M294" s="78">
        <v>5.5E-2</v>
      </c>
      <c r="N294" s="78">
        <v>9.5399999999999999E-2</v>
      </c>
      <c r="O294" s="77">
        <v>36805.730000000003</v>
      </c>
      <c r="P294" s="77">
        <v>88.255277702683799</v>
      </c>
      <c r="Q294" s="77">
        <v>0</v>
      </c>
      <c r="R294" s="77">
        <v>125.027064005478</v>
      </c>
      <c r="S294" s="78">
        <v>0</v>
      </c>
      <c r="T294" s="78">
        <f t="shared" si="5"/>
        <v>6.4363277407964369E-4</v>
      </c>
      <c r="U294" s="78">
        <f>R294/'סכום נכסי הקרן'!$C$42</f>
        <v>9.0588391885675014E-5</v>
      </c>
    </row>
    <row r="295" spans="2:21">
      <c r="B295" t="s">
        <v>996</v>
      </c>
      <c r="C295" t="s">
        <v>997</v>
      </c>
      <c r="D295" t="s">
        <v>123</v>
      </c>
      <c r="E295" t="s">
        <v>903</v>
      </c>
      <c r="F295"/>
      <c r="G295" t="s">
        <v>921</v>
      </c>
      <c r="H295" t="s">
        <v>914</v>
      </c>
      <c r="I295" t="s">
        <v>2612</v>
      </c>
      <c r="J295"/>
      <c r="K295" s="77">
        <v>2.98</v>
      </c>
      <c r="L295" t="s">
        <v>106</v>
      </c>
      <c r="M295" s="78">
        <v>0.06</v>
      </c>
      <c r="N295" s="78">
        <v>9.0700000000000003E-2</v>
      </c>
      <c r="O295" s="77">
        <v>165678.35</v>
      </c>
      <c r="P295" s="77">
        <v>92.206876715636056</v>
      </c>
      <c r="Q295" s="77">
        <v>0</v>
      </c>
      <c r="R295" s="77">
        <v>587.99953609472095</v>
      </c>
      <c r="S295" s="78">
        <v>2.0000000000000001E-4</v>
      </c>
      <c r="T295" s="78">
        <f t="shared" si="5"/>
        <v>3.02699080062863E-3</v>
      </c>
      <c r="U295" s="78">
        <f>R295/'סכום נכסי הקרן'!$C$42</f>
        <v>4.2603521747907214E-4</v>
      </c>
    </row>
    <row r="296" spans="2:21">
      <c r="B296" t="s">
        <v>998</v>
      </c>
      <c r="C296" t="s">
        <v>999</v>
      </c>
      <c r="D296" t="s">
        <v>123</v>
      </c>
      <c r="E296" t="s">
        <v>903</v>
      </c>
      <c r="F296"/>
      <c r="G296" t="s">
        <v>1000</v>
      </c>
      <c r="H296" t="s">
        <v>914</v>
      </c>
      <c r="I296" t="s">
        <v>2612</v>
      </c>
      <c r="J296"/>
      <c r="K296" s="77">
        <v>6.14</v>
      </c>
      <c r="L296" t="s">
        <v>110</v>
      </c>
      <c r="M296" s="78">
        <v>6.6299999999999998E-2</v>
      </c>
      <c r="N296" s="78">
        <v>6.4799999999999996E-2</v>
      </c>
      <c r="O296" s="77">
        <v>210318.44</v>
      </c>
      <c r="P296" s="77">
        <v>101.65115070043312</v>
      </c>
      <c r="Q296" s="77">
        <v>0</v>
      </c>
      <c r="R296" s="77">
        <v>867.45744665852396</v>
      </c>
      <c r="S296" s="78">
        <v>2.9999999999999997E-4</v>
      </c>
      <c r="T296" s="78">
        <f t="shared" si="5"/>
        <v>4.4656254806112027E-3</v>
      </c>
      <c r="U296" s="78">
        <f>R296/'סכום נכסי הקרן'!$C$42</f>
        <v>6.285165195801638E-4</v>
      </c>
    </row>
    <row r="297" spans="2:21">
      <c r="B297" t="s">
        <v>1001</v>
      </c>
      <c r="C297" t="s">
        <v>1002</v>
      </c>
      <c r="D297" t="s">
        <v>123</v>
      </c>
      <c r="E297" t="s">
        <v>903</v>
      </c>
      <c r="F297"/>
      <c r="G297" t="s">
        <v>979</v>
      </c>
      <c r="H297" t="s">
        <v>914</v>
      </c>
      <c r="I297" t="s">
        <v>2612</v>
      </c>
      <c r="J297"/>
      <c r="K297" s="77">
        <v>1.33</v>
      </c>
      <c r="L297" t="s">
        <v>106</v>
      </c>
      <c r="M297" s="78">
        <v>4.2500000000000003E-2</v>
      </c>
      <c r="N297" s="78">
        <v>7.6200000000000004E-2</v>
      </c>
      <c r="O297" s="77">
        <v>115675.14</v>
      </c>
      <c r="P297" s="77">
        <v>96.071444454530109</v>
      </c>
      <c r="Q297" s="77">
        <v>0</v>
      </c>
      <c r="R297" s="77">
        <v>427.74236403240701</v>
      </c>
      <c r="S297" s="78">
        <v>2.0000000000000001E-4</v>
      </c>
      <c r="T297" s="78">
        <f t="shared" si="5"/>
        <v>2.2019952763307343E-3</v>
      </c>
      <c r="U297" s="78">
        <f>R297/'סכום נכסי הקרן'!$C$42</f>
        <v>3.0992084159774401E-4</v>
      </c>
    </row>
    <row r="298" spans="2:21">
      <c r="B298" t="s">
        <v>1003</v>
      </c>
      <c r="C298" t="s">
        <v>1004</v>
      </c>
      <c r="D298" t="s">
        <v>123</v>
      </c>
      <c r="E298" t="s">
        <v>903</v>
      </c>
      <c r="F298"/>
      <c r="G298" t="s">
        <v>979</v>
      </c>
      <c r="H298" t="s">
        <v>914</v>
      </c>
      <c r="I298" t="s">
        <v>2612</v>
      </c>
      <c r="J298"/>
      <c r="K298" s="77">
        <v>4.5599999999999996</v>
      </c>
      <c r="L298" t="s">
        <v>106</v>
      </c>
      <c r="M298" s="78">
        <v>3.1300000000000001E-2</v>
      </c>
      <c r="N298" s="78">
        <v>7.6600000000000001E-2</v>
      </c>
      <c r="O298" s="77">
        <v>52579.61</v>
      </c>
      <c r="P298" s="77">
        <v>82.596972270429347</v>
      </c>
      <c r="Q298" s="77">
        <v>0</v>
      </c>
      <c r="R298" s="77">
        <v>167.15885951676799</v>
      </c>
      <c r="S298" s="78">
        <v>1E-4</v>
      </c>
      <c r="T298" s="78">
        <f t="shared" si="5"/>
        <v>8.6052504966486988E-4</v>
      </c>
      <c r="U298" s="78">
        <f>R298/'סכום נכסי הקרן'!$C$42</f>
        <v>1.2111499532936331E-4</v>
      </c>
    </row>
    <row r="299" spans="2:21">
      <c r="B299" t="s">
        <v>1005</v>
      </c>
      <c r="C299" t="s">
        <v>1006</v>
      </c>
      <c r="D299" t="s">
        <v>123</v>
      </c>
      <c r="E299" t="s">
        <v>903</v>
      </c>
      <c r="F299"/>
      <c r="G299" t="s">
        <v>1000</v>
      </c>
      <c r="H299" t="s">
        <v>914</v>
      </c>
      <c r="I299" t="s">
        <v>212</v>
      </c>
      <c r="J299"/>
      <c r="K299" s="77">
        <v>4.3600000000000003</v>
      </c>
      <c r="L299" t="s">
        <v>110</v>
      </c>
      <c r="M299" s="78">
        <v>4.8800000000000003E-2</v>
      </c>
      <c r="N299" s="78">
        <v>5.5500000000000001E-2</v>
      </c>
      <c r="O299" s="77">
        <v>144068.13</v>
      </c>
      <c r="P299" s="77">
        <v>96.776150714526523</v>
      </c>
      <c r="Q299" s="77">
        <v>0</v>
      </c>
      <c r="R299" s="77">
        <v>565.71121894227304</v>
      </c>
      <c r="S299" s="78">
        <v>1E-4</v>
      </c>
      <c r="T299" s="78">
        <f t="shared" si="5"/>
        <v>2.9122517118360751E-3</v>
      </c>
      <c r="U299" s="78">
        <f>R299/'סכום נכסי הקרן'!$C$42</f>
        <v>4.0988621146394492E-4</v>
      </c>
    </row>
    <row r="300" spans="2:21">
      <c r="B300" t="s">
        <v>1007</v>
      </c>
      <c r="C300" t="s">
        <v>1008</v>
      </c>
      <c r="D300" t="s">
        <v>123</v>
      </c>
      <c r="E300" t="s">
        <v>903</v>
      </c>
      <c r="F300"/>
      <c r="G300" t="s">
        <v>1009</v>
      </c>
      <c r="H300" t="s">
        <v>914</v>
      </c>
      <c r="I300" t="s">
        <v>212</v>
      </c>
      <c r="J300"/>
      <c r="K300" s="77">
        <v>7.31</v>
      </c>
      <c r="L300" t="s">
        <v>106</v>
      </c>
      <c r="M300" s="78">
        <v>5.8999999999999997E-2</v>
      </c>
      <c r="N300" s="78">
        <v>6.6400000000000001E-2</v>
      </c>
      <c r="O300" s="77">
        <v>147222.91</v>
      </c>
      <c r="P300" s="77">
        <v>94.923500015792399</v>
      </c>
      <c r="Q300" s="77">
        <v>0</v>
      </c>
      <c r="R300" s="77">
        <v>537.89443599983804</v>
      </c>
      <c r="S300" s="78">
        <v>2.9999999999999997E-4</v>
      </c>
      <c r="T300" s="78">
        <f t="shared" si="5"/>
        <v>2.7690523708483808E-3</v>
      </c>
      <c r="U300" s="78">
        <f>R300/'סכום נכסי הקרן'!$C$42</f>
        <v>3.897315541164953E-4</v>
      </c>
    </row>
    <row r="301" spans="2:21">
      <c r="B301" t="s">
        <v>1010</v>
      </c>
      <c r="C301" t="s">
        <v>1011</v>
      </c>
      <c r="D301" t="s">
        <v>123</v>
      </c>
      <c r="E301" t="s">
        <v>903</v>
      </c>
      <c r="F301"/>
      <c r="G301" t="s">
        <v>1012</v>
      </c>
      <c r="H301" t="s">
        <v>914</v>
      </c>
      <c r="I301" t="s">
        <v>212</v>
      </c>
      <c r="J301"/>
      <c r="K301" s="77">
        <v>6.86</v>
      </c>
      <c r="L301" t="s">
        <v>106</v>
      </c>
      <c r="M301" s="78">
        <v>3.15E-2</v>
      </c>
      <c r="N301" s="78">
        <v>7.1900000000000006E-2</v>
      </c>
      <c r="O301" s="77">
        <v>105159.22</v>
      </c>
      <c r="P301" s="77">
        <v>76.969250023535636</v>
      </c>
      <c r="Q301" s="77">
        <v>0</v>
      </c>
      <c r="R301" s="77">
        <v>311.53907215074503</v>
      </c>
      <c r="S301" s="78">
        <v>2.0000000000000001E-4</v>
      </c>
      <c r="T301" s="78">
        <f t="shared" si="5"/>
        <v>1.6037868187786665E-3</v>
      </c>
      <c r="U301" s="78">
        <f>R301/'סכום נכסי הקרן'!$C$42</f>
        <v>2.2572571610939173E-4</v>
      </c>
    </row>
    <row r="302" spans="2:21">
      <c r="B302" t="s">
        <v>1013</v>
      </c>
      <c r="C302" t="s">
        <v>1014</v>
      </c>
      <c r="D302" t="s">
        <v>123</v>
      </c>
      <c r="E302" t="s">
        <v>903</v>
      </c>
      <c r="F302"/>
      <c r="G302" t="s">
        <v>1015</v>
      </c>
      <c r="H302" t="s">
        <v>914</v>
      </c>
      <c r="I302" t="s">
        <v>2612</v>
      </c>
      <c r="J302"/>
      <c r="K302" s="77">
        <v>7.21</v>
      </c>
      <c r="L302" t="s">
        <v>106</v>
      </c>
      <c r="M302" s="78">
        <v>6.25E-2</v>
      </c>
      <c r="N302" s="78">
        <v>6.7400000000000002E-2</v>
      </c>
      <c r="O302" s="77">
        <v>131449.03</v>
      </c>
      <c r="P302" s="77">
        <v>98.218777772494747</v>
      </c>
      <c r="Q302" s="77">
        <v>0</v>
      </c>
      <c r="R302" s="77">
        <v>496.93527040957002</v>
      </c>
      <c r="S302" s="78">
        <v>2.0000000000000001E-4</v>
      </c>
      <c r="T302" s="78">
        <f t="shared" si="5"/>
        <v>2.5581967326507452E-3</v>
      </c>
      <c r="U302" s="78">
        <f>R302/'סכום נכסי הקרן'!$C$42</f>
        <v>3.6005457998840665E-4</v>
      </c>
    </row>
    <row r="303" spans="2:21">
      <c r="B303" t="s">
        <v>1016</v>
      </c>
      <c r="C303" t="s">
        <v>1017</v>
      </c>
      <c r="D303" t="s">
        <v>123</v>
      </c>
      <c r="E303" t="s">
        <v>903</v>
      </c>
      <c r="F303"/>
      <c r="G303" t="s">
        <v>966</v>
      </c>
      <c r="H303" t="s">
        <v>914</v>
      </c>
      <c r="I303" t="s">
        <v>2612</v>
      </c>
      <c r="J303"/>
      <c r="K303" s="77">
        <v>4.37</v>
      </c>
      <c r="L303" t="s">
        <v>106</v>
      </c>
      <c r="M303" s="78">
        <v>4.4999999999999998E-2</v>
      </c>
      <c r="N303" s="78">
        <v>6.9800000000000001E-2</v>
      </c>
      <c r="O303" s="77">
        <v>158564.32999999999</v>
      </c>
      <c r="P303" s="77">
        <v>90.378500016554838</v>
      </c>
      <c r="Q303" s="77">
        <v>0</v>
      </c>
      <c r="R303" s="77">
        <v>551.59273454589004</v>
      </c>
      <c r="S303" s="78">
        <v>2.9999999999999997E-4</v>
      </c>
      <c r="T303" s="78">
        <f t="shared" si="5"/>
        <v>2.8395704939723492E-3</v>
      </c>
      <c r="U303" s="78">
        <f>R303/'סכום נכסי הקרן'!$C$42</f>
        <v>3.9965665990640938E-4</v>
      </c>
    </row>
    <row r="304" spans="2:21">
      <c r="B304" t="s">
        <v>1018</v>
      </c>
      <c r="C304" t="s">
        <v>1019</v>
      </c>
      <c r="D304" t="s">
        <v>123</v>
      </c>
      <c r="E304" t="s">
        <v>903</v>
      </c>
      <c r="F304"/>
      <c r="G304" t="s">
        <v>921</v>
      </c>
      <c r="H304" t="s">
        <v>914</v>
      </c>
      <c r="I304" t="s">
        <v>2612</v>
      </c>
      <c r="J304"/>
      <c r="K304" s="77">
        <v>6.93</v>
      </c>
      <c r="L304" t="s">
        <v>106</v>
      </c>
      <c r="M304" s="78">
        <v>0.04</v>
      </c>
      <c r="N304" s="78">
        <v>6.5500000000000003E-2</v>
      </c>
      <c r="O304" s="77">
        <v>78869.42</v>
      </c>
      <c r="P304" s="77">
        <v>84.48511107448229</v>
      </c>
      <c r="Q304" s="77">
        <v>0</v>
      </c>
      <c r="R304" s="77">
        <v>256.47009788248897</v>
      </c>
      <c r="S304" s="78">
        <v>1E-4</v>
      </c>
      <c r="T304" s="78">
        <f t="shared" si="5"/>
        <v>1.3202946248609944E-3</v>
      </c>
      <c r="U304" s="78">
        <f>R304/'סכום נכסי הקרן'!$C$42</f>
        <v>1.8582547641779695E-4</v>
      </c>
    </row>
    <row r="305" spans="2:21">
      <c r="B305" t="s">
        <v>1020</v>
      </c>
      <c r="C305" t="s">
        <v>1021</v>
      </c>
      <c r="D305" t="s">
        <v>123</v>
      </c>
      <c r="E305" t="s">
        <v>903</v>
      </c>
      <c r="F305"/>
      <c r="G305" t="s">
        <v>921</v>
      </c>
      <c r="H305" t="s">
        <v>914</v>
      </c>
      <c r="I305" t="s">
        <v>2612</v>
      </c>
      <c r="J305"/>
      <c r="K305" s="77">
        <v>2.95</v>
      </c>
      <c r="L305" t="s">
        <v>106</v>
      </c>
      <c r="M305" s="78">
        <v>6.88E-2</v>
      </c>
      <c r="N305" s="78">
        <v>6.8400000000000002E-2</v>
      </c>
      <c r="O305" s="77">
        <v>131449.03</v>
      </c>
      <c r="P305" s="77">
        <v>101.33809724058067</v>
      </c>
      <c r="Q305" s="77">
        <v>0</v>
      </c>
      <c r="R305" s="77">
        <v>512.71738355047705</v>
      </c>
      <c r="S305" s="78">
        <v>2.0000000000000001E-4</v>
      </c>
      <c r="T305" s="78">
        <f t="shared" si="5"/>
        <v>2.6394422241171026E-3</v>
      </c>
      <c r="U305" s="78">
        <f>R305/'סכום נכסי הקרן'!$C$42</f>
        <v>3.7148951418737261E-4</v>
      </c>
    </row>
    <row r="306" spans="2:21">
      <c r="B306" t="s">
        <v>1022</v>
      </c>
      <c r="C306" t="s">
        <v>1023</v>
      </c>
      <c r="D306" t="s">
        <v>123</v>
      </c>
      <c r="E306" t="s">
        <v>903</v>
      </c>
      <c r="F306"/>
      <c r="G306" t="s">
        <v>974</v>
      </c>
      <c r="H306" t="s">
        <v>914</v>
      </c>
      <c r="I306" t="s">
        <v>2612</v>
      </c>
      <c r="J306"/>
      <c r="K306" s="77">
        <v>4.25</v>
      </c>
      <c r="L306" t="s">
        <v>106</v>
      </c>
      <c r="M306" s="78">
        <v>7.0499999999999993E-2</v>
      </c>
      <c r="N306" s="78">
        <v>7.0599999999999996E-2</v>
      </c>
      <c r="O306" s="77">
        <v>15773.88</v>
      </c>
      <c r="P306" s="77">
        <v>100.0703561178353</v>
      </c>
      <c r="Q306" s="77">
        <v>0</v>
      </c>
      <c r="R306" s="77">
        <v>60.756379897070403</v>
      </c>
      <c r="S306" s="78">
        <v>0</v>
      </c>
      <c r="T306" s="78">
        <f t="shared" si="5"/>
        <v>3.1277066007464401E-4</v>
      </c>
      <c r="U306" s="78">
        <f>R306/'סכום נכסי הקרן'!$C$42</f>
        <v>4.4021050925658897E-5</v>
      </c>
    </row>
    <row r="307" spans="2:21">
      <c r="B307" t="s">
        <v>1024</v>
      </c>
      <c r="C307" t="s">
        <v>1025</v>
      </c>
      <c r="D307" t="s">
        <v>123</v>
      </c>
      <c r="E307" t="s">
        <v>903</v>
      </c>
      <c r="F307"/>
      <c r="G307" t="s">
        <v>954</v>
      </c>
      <c r="H307" t="s">
        <v>914</v>
      </c>
      <c r="I307" t="s">
        <v>212</v>
      </c>
      <c r="J307"/>
      <c r="K307" s="77">
        <v>3.76</v>
      </c>
      <c r="L307" t="s">
        <v>113</v>
      </c>
      <c r="M307" s="78">
        <v>7.4200000000000002E-2</v>
      </c>
      <c r="N307" s="78">
        <v>7.5800000000000006E-2</v>
      </c>
      <c r="O307" s="77">
        <v>178770.67</v>
      </c>
      <c r="P307" s="77">
        <v>101.21023011761382</v>
      </c>
      <c r="Q307" s="77">
        <v>0</v>
      </c>
      <c r="R307" s="77">
        <v>850.44505076400696</v>
      </c>
      <c r="S307" s="78">
        <v>2.9999999999999997E-4</v>
      </c>
      <c r="T307" s="78">
        <f t="shared" si="5"/>
        <v>4.3780465579961007E-3</v>
      </c>
      <c r="U307" s="78">
        <f>R307/'סכום נכסי הקרן'!$C$42</f>
        <v>6.16190183690686E-4</v>
      </c>
    </row>
    <row r="308" spans="2:21">
      <c r="B308" t="s">
        <v>1026</v>
      </c>
      <c r="C308" t="s">
        <v>1027</v>
      </c>
      <c r="D308" t="s">
        <v>123</v>
      </c>
      <c r="E308" t="s">
        <v>903</v>
      </c>
      <c r="F308"/>
      <c r="G308" t="s">
        <v>951</v>
      </c>
      <c r="H308" t="s">
        <v>914</v>
      </c>
      <c r="I308" t="s">
        <v>212</v>
      </c>
      <c r="J308"/>
      <c r="K308" s="77">
        <v>3.1</v>
      </c>
      <c r="L308" t="s">
        <v>106</v>
      </c>
      <c r="M308" s="78">
        <v>4.7E-2</v>
      </c>
      <c r="N308" s="78">
        <v>7.7399999999999997E-2</v>
      </c>
      <c r="O308" s="77">
        <v>99901.26</v>
      </c>
      <c r="P308" s="77">
        <v>91.355777752753013</v>
      </c>
      <c r="Q308" s="77">
        <v>0</v>
      </c>
      <c r="R308" s="77">
        <v>351.28119069947201</v>
      </c>
      <c r="S308" s="78">
        <v>2.0000000000000001E-4</v>
      </c>
      <c r="T308" s="78">
        <f t="shared" si="5"/>
        <v>1.8083771625797371E-3</v>
      </c>
      <c r="U308" s="78">
        <f>R308/'סכום נכסי הקרן'!$C$42</f>
        <v>2.5452087848560565E-4</v>
      </c>
    </row>
    <row r="309" spans="2:21">
      <c r="B309" t="s">
        <v>1028</v>
      </c>
      <c r="C309" t="s">
        <v>1029</v>
      </c>
      <c r="D309" t="s">
        <v>123</v>
      </c>
      <c r="E309" t="s">
        <v>903</v>
      </c>
      <c r="F309"/>
      <c r="G309" t="s">
        <v>979</v>
      </c>
      <c r="H309" t="s">
        <v>914</v>
      </c>
      <c r="I309" t="s">
        <v>212</v>
      </c>
      <c r="J309"/>
      <c r="K309" s="77">
        <v>3.91</v>
      </c>
      <c r="L309" t="s">
        <v>106</v>
      </c>
      <c r="M309" s="78">
        <v>7.9500000000000001E-2</v>
      </c>
      <c r="N309" s="78">
        <v>8.1799999999999998E-2</v>
      </c>
      <c r="O309" s="77">
        <v>78869.42</v>
      </c>
      <c r="P309" s="77">
        <v>101.18391670459863</v>
      </c>
      <c r="Q309" s="77">
        <v>0</v>
      </c>
      <c r="R309" s="77">
        <v>307.16239454883203</v>
      </c>
      <c r="S309" s="78">
        <v>2.0000000000000001E-4</v>
      </c>
      <c r="T309" s="78">
        <f t="shared" si="5"/>
        <v>1.5812559118220089E-3</v>
      </c>
      <c r="U309" s="78">
        <f>R309/'סכום נכסי הקרן'!$C$42</f>
        <v>2.2255459320961717E-4</v>
      </c>
    </row>
    <row r="310" spans="2:21">
      <c r="B310" t="s">
        <v>1030</v>
      </c>
      <c r="C310" t="s">
        <v>1031</v>
      </c>
      <c r="D310" t="s">
        <v>123</v>
      </c>
      <c r="E310" t="s">
        <v>903</v>
      </c>
      <c r="F310"/>
      <c r="G310" t="s">
        <v>954</v>
      </c>
      <c r="H310" t="s">
        <v>1032</v>
      </c>
      <c r="I310" t="s">
        <v>307</v>
      </c>
      <c r="J310"/>
      <c r="K310" s="77">
        <v>3.29</v>
      </c>
      <c r="L310" t="s">
        <v>106</v>
      </c>
      <c r="M310" s="78">
        <v>6.88E-2</v>
      </c>
      <c r="N310" s="78">
        <v>8.5599999999999996E-2</v>
      </c>
      <c r="O310" s="77">
        <v>56785.98</v>
      </c>
      <c r="P310" s="77">
        <v>96.035205401051456</v>
      </c>
      <c r="Q310" s="77">
        <v>0</v>
      </c>
      <c r="R310" s="77">
        <v>209.90341571566799</v>
      </c>
      <c r="S310" s="78">
        <v>1E-4</v>
      </c>
      <c r="T310" s="78">
        <f t="shared" si="5"/>
        <v>1.0805717851612407E-3</v>
      </c>
      <c r="U310" s="78">
        <f>R310/'סכום נכסי הקרן'!$C$42</f>
        <v>1.5208557468932937E-4</v>
      </c>
    </row>
    <row r="311" spans="2:21">
      <c r="B311" t="s">
        <v>1033</v>
      </c>
      <c r="C311" t="s">
        <v>1034</v>
      </c>
      <c r="D311" t="s">
        <v>123</v>
      </c>
      <c r="E311" t="s">
        <v>903</v>
      </c>
      <c r="F311"/>
      <c r="G311" t="s">
        <v>933</v>
      </c>
      <c r="H311" t="s">
        <v>914</v>
      </c>
      <c r="I311" t="s">
        <v>2612</v>
      </c>
      <c r="J311"/>
      <c r="K311" s="77">
        <v>1.81</v>
      </c>
      <c r="L311" t="s">
        <v>106</v>
      </c>
      <c r="M311" s="78">
        <v>5.7500000000000002E-2</v>
      </c>
      <c r="N311" s="78">
        <v>7.9100000000000004E-2</v>
      </c>
      <c r="O311" s="77">
        <v>44561.22</v>
      </c>
      <c r="P311" s="77">
        <v>96.631805477946969</v>
      </c>
      <c r="Q311" s="77">
        <v>0</v>
      </c>
      <c r="R311" s="77">
        <v>165.73913869022101</v>
      </c>
      <c r="S311" s="78">
        <v>1E-4</v>
      </c>
      <c r="T311" s="78">
        <f t="shared" si="5"/>
        <v>8.5321640124320463E-4</v>
      </c>
      <c r="U311" s="78">
        <f>R311/'סכום נכסי הקרן'!$C$42</f>
        <v>1.200863362336186E-4</v>
      </c>
    </row>
    <row r="312" spans="2:21">
      <c r="B312" t="s">
        <v>1036</v>
      </c>
      <c r="C312" t="s">
        <v>1037</v>
      </c>
      <c r="D312" t="s">
        <v>123</v>
      </c>
      <c r="E312" t="s">
        <v>903</v>
      </c>
      <c r="F312"/>
      <c r="G312" t="s">
        <v>1000</v>
      </c>
      <c r="H312" t="s">
        <v>914</v>
      </c>
      <c r="I312" t="s">
        <v>212</v>
      </c>
      <c r="J312"/>
      <c r="K312" s="77">
        <v>3.95</v>
      </c>
      <c r="L312" t="s">
        <v>110</v>
      </c>
      <c r="M312" s="78">
        <v>0.04</v>
      </c>
      <c r="N312" s="78">
        <v>6.0100000000000001E-2</v>
      </c>
      <c r="O312" s="77">
        <v>126191.06</v>
      </c>
      <c r="P312" s="77">
        <v>93.552444416268472</v>
      </c>
      <c r="Q312" s="77">
        <v>0</v>
      </c>
      <c r="R312" s="77">
        <v>479.007437281926</v>
      </c>
      <c r="S312" s="78">
        <v>1E-4</v>
      </c>
      <c r="T312" s="78">
        <f t="shared" si="5"/>
        <v>2.4659051871284343E-3</v>
      </c>
      <c r="U312" s="78">
        <f>R312/'סכום נכסי הקרן'!$C$42</f>
        <v>3.4706496381252936E-4</v>
      </c>
    </row>
    <row r="313" spans="2:21">
      <c r="B313" t="s">
        <v>1038</v>
      </c>
      <c r="C313" t="s">
        <v>1039</v>
      </c>
      <c r="D313" t="s">
        <v>123</v>
      </c>
      <c r="E313" t="s">
        <v>903</v>
      </c>
      <c r="F313"/>
      <c r="G313" t="s">
        <v>1040</v>
      </c>
      <c r="H313" t="s">
        <v>914</v>
      </c>
      <c r="I313" t="s">
        <v>212</v>
      </c>
      <c r="J313"/>
      <c r="K313" s="77">
        <v>3.74</v>
      </c>
      <c r="L313" t="s">
        <v>110</v>
      </c>
      <c r="M313" s="78">
        <v>4.6300000000000001E-2</v>
      </c>
      <c r="N313" s="78">
        <v>5.7099999999999998E-2</v>
      </c>
      <c r="O313" s="77">
        <v>107788.2</v>
      </c>
      <c r="P313" s="77">
        <v>100.28508984471398</v>
      </c>
      <c r="Q313" s="77">
        <v>0</v>
      </c>
      <c r="R313" s="77">
        <v>438.59746370769</v>
      </c>
      <c r="S313" s="78">
        <v>2.0000000000000001E-4</v>
      </c>
      <c r="T313" s="78">
        <f t="shared" si="5"/>
        <v>2.2578767606516595E-3</v>
      </c>
      <c r="U313" s="78">
        <f>R313/'סכום נכסי הקרן'!$C$42</f>
        <v>3.1778590690312075E-4</v>
      </c>
    </row>
    <row r="314" spans="2:21">
      <c r="B314" t="s">
        <v>1041</v>
      </c>
      <c r="C314" t="s">
        <v>1042</v>
      </c>
      <c r="D314" t="s">
        <v>123</v>
      </c>
      <c r="E314" t="s">
        <v>903</v>
      </c>
      <c r="F314"/>
      <c r="G314" t="s">
        <v>974</v>
      </c>
      <c r="H314" t="s">
        <v>914</v>
      </c>
      <c r="I314" t="s">
        <v>212</v>
      </c>
      <c r="J314"/>
      <c r="K314" s="77">
        <v>4.28</v>
      </c>
      <c r="L314" t="s">
        <v>110</v>
      </c>
      <c r="M314" s="78">
        <v>4.6300000000000001E-2</v>
      </c>
      <c r="N314" s="78">
        <v>7.3700000000000002E-2</v>
      </c>
      <c r="O314" s="77">
        <v>74137.25</v>
      </c>
      <c r="P314" s="77">
        <v>89.980944434140653</v>
      </c>
      <c r="Q314" s="77">
        <v>0</v>
      </c>
      <c r="R314" s="77">
        <v>270.67338127933101</v>
      </c>
      <c r="S314" s="78">
        <v>0</v>
      </c>
      <c r="T314" s="78">
        <f t="shared" si="5"/>
        <v>1.3934123835356142E-3</v>
      </c>
      <c r="U314" s="78">
        <f>R314/'סכום נכסי הקרן'!$C$42</f>
        <v>1.961164691132669E-4</v>
      </c>
    </row>
    <row r="315" spans="2:21">
      <c r="B315" t="s">
        <v>1043</v>
      </c>
      <c r="C315" t="s">
        <v>1044</v>
      </c>
      <c r="D315" t="s">
        <v>123</v>
      </c>
      <c r="E315" t="s">
        <v>903</v>
      </c>
      <c r="F315"/>
      <c r="G315" t="s">
        <v>1000</v>
      </c>
      <c r="H315" t="s">
        <v>914</v>
      </c>
      <c r="I315" t="s">
        <v>212</v>
      </c>
      <c r="J315"/>
      <c r="K315" s="77">
        <v>6.72</v>
      </c>
      <c r="L315" t="s">
        <v>110</v>
      </c>
      <c r="M315" s="78">
        <v>7.8799999999999995E-2</v>
      </c>
      <c r="N315" s="78">
        <v>7.6200000000000004E-2</v>
      </c>
      <c r="O315" s="77">
        <v>141964.95000000001</v>
      </c>
      <c r="P315" s="77">
        <v>101.24165751229445</v>
      </c>
      <c r="Q315" s="77">
        <v>0</v>
      </c>
      <c r="R315" s="77">
        <v>583.17501480282397</v>
      </c>
      <c r="S315" s="78">
        <v>2.0000000000000001E-4</v>
      </c>
      <c r="T315" s="78">
        <f t="shared" si="5"/>
        <v>3.0021544178229528E-3</v>
      </c>
      <c r="U315" s="78">
        <f>R315/'סכום נכסי הקרן'!$C$42</f>
        <v>4.2253960931673063E-4</v>
      </c>
    </row>
    <row r="316" spans="2:21">
      <c r="B316" s="88" t="s">
        <v>2880</v>
      </c>
      <c r="C316" t="s">
        <v>1045</v>
      </c>
      <c r="D316" t="s">
        <v>123</v>
      </c>
      <c r="E316" t="s">
        <v>903</v>
      </c>
      <c r="F316"/>
      <c r="G316" t="s">
        <v>1046</v>
      </c>
      <c r="H316" t="s">
        <v>914</v>
      </c>
      <c r="I316" t="s">
        <v>2612</v>
      </c>
      <c r="J316"/>
      <c r="K316" s="77">
        <v>7.03</v>
      </c>
      <c r="L316" t="s">
        <v>106</v>
      </c>
      <c r="M316" s="78">
        <v>4.2799999999999998E-2</v>
      </c>
      <c r="N316" s="78">
        <v>6.6600000000000006E-2</v>
      </c>
      <c r="O316" s="77">
        <v>210318.44</v>
      </c>
      <c r="P316" s="77">
        <v>84.87651945155163</v>
      </c>
      <c r="Q316" s="77">
        <v>0</v>
      </c>
      <c r="R316" s="77">
        <v>687.08872983004301</v>
      </c>
      <c r="S316" s="78">
        <v>0</v>
      </c>
      <c r="T316" s="78">
        <f t="shared" si="5"/>
        <v>3.5370967777024116E-3</v>
      </c>
      <c r="U316" s="78">
        <f>R316/'סכום נכסי הקרן'!$C$42</f>
        <v>4.9783031868482093E-4</v>
      </c>
    </row>
    <row r="317" spans="2:21">
      <c r="B317" t="s">
        <v>1047</v>
      </c>
      <c r="C317" t="s">
        <v>1048</v>
      </c>
      <c r="D317" t="s">
        <v>123</v>
      </c>
      <c r="E317" t="s">
        <v>903</v>
      </c>
      <c r="F317"/>
      <c r="G317" t="s">
        <v>966</v>
      </c>
      <c r="H317" t="s">
        <v>1049</v>
      </c>
      <c r="I317" t="s">
        <v>2612</v>
      </c>
      <c r="J317"/>
      <c r="K317" s="77">
        <v>1.61</v>
      </c>
      <c r="L317" t="s">
        <v>106</v>
      </c>
      <c r="M317" s="78">
        <v>6.5000000000000002E-2</v>
      </c>
      <c r="N317" s="78">
        <v>7.85E-2</v>
      </c>
      <c r="O317" s="77">
        <v>52579.61</v>
      </c>
      <c r="P317" s="77">
        <v>99.320722238335406</v>
      </c>
      <c r="Q317" s="77">
        <v>0</v>
      </c>
      <c r="R317" s="77">
        <v>201.00420389968301</v>
      </c>
      <c r="S317" s="78">
        <v>1E-4</v>
      </c>
      <c r="T317" s="78">
        <f t="shared" si="5"/>
        <v>1.0347591090514201E-3</v>
      </c>
      <c r="U317" s="78">
        <f>R317/'סכום נכסי הקרן'!$C$42</f>
        <v>1.4563764844333871E-4</v>
      </c>
    </row>
    <row r="318" spans="2:21">
      <c r="B318" t="s">
        <v>1050</v>
      </c>
      <c r="C318" t="s">
        <v>1051</v>
      </c>
      <c r="D318" t="s">
        <v>123</v>
      </c>
      <c r="E318" t="s">
        <v>903</v>
      </c>
      <c r="F318"/>
      <c r="G318" t="s">
        <v>1000</v>
      </c>
      <c r="H318" t="s">
        <v>1049</v>
      </c>
      <c r="I318" t="s">
        <v>2612</v>
      </c>
      <c r="J318"/>
      <c r="K318" s="77">
        <v>4.2300000000000004</v>
      </c>
      <c r="L318" t="s">
        <v>106</v>
      </c>
      <c r="M318" s="78">
        <v>4.1300000000000003E-2</v>
      </c>
      <c r="N318" s="78">
        <v>7.5300000000000006E-2</v>
      </c>
      <c r="O318" s="77">
        <v>188235</v>
      </c>
      <c r="P318" s="77">
        <v>86.911208356575557</v>
      </c>
      <c r="Q318" s="77">
        <v>0</v>
      </c>
      <c r="R318" s="77">
        <v>629.68605792945004</v>
      </c>
      <c r="S318" s="78">
        <v>5.0000000000000001E-4</v>
      </c>
      <c r="T318" s="78">
        <f t="shared" si="5"/>
        <v>3.24159083065927E-3</v>
      </c>
      <c r="U318" s="78">
        <f>R318/'סכום נכסי הקרן'!$C$42</f>
        <v>4.5623919776409052E-4</v>
      </c>
    </row>
    <row r="319" spans="2:21">
      <c r="B319" t="s">
        <v>1052</v>
      </c>
      <c r="C319" t="s">
        <v>1053</v>
      </c>
      <c r="D319" t="s">
        <v>123</v>
      </c>
      <c r="E319" t="s">
        <v>903</v>
      </c>
      <c r="F319"/>
      <c r="G319" t="s">
        <v>1054</v>
      </c>
      <c r="H319" t="s">
        <v>1049</v>
      </c>
      <c r="I319" t="s">
        <v>212</v>
      </c>
      <c r="J319"/>
      <c r="K319" s="77">
        <v>3.79</v>
      </c>
      <c r="L319" t="s">
        <v>110</v>
      </c>
      <c r="M319" s="78">
        <v>3.1300000000000001E-2</v>
      </c>
      <c r="N319" s="78">
        <v>6.6600000000000006E-2</v>
      </c>
      <c r="O319" s="77">
        <v>78869.42</v>
      </c>
      <c r="P319" s="77">
        <v>89.363725992659766</v>
      </c>
      <c r="Q319" s="77">
        <v>0</v>
      </c>
      <c r="R319" s="77">
        <v>285.975247035096</v>
      </c>
      <c r="S319" s="78">
        <v>1E-4</v>
      </c>
      <c r="T319" s="78">
        <f t="shared" si="5"/>
        <v>1.4721855866282327E-3</v>
      </c>
      <c r="U319" s="78">
        <f>R319/'סכום נכסי הקרן'!$C$42</f>
        <v>2.072034399438744E-4</v>
      </c>
    </row>
    <row r="320" spans="2:21">
      <c r="B320" t="s">
        <v>1055</v>
      </c>
      <c r="C320" t="s">
        <v>1056</v>
      </c>
      <c r="D320" t="s">
        <v>123</v>
      </c>
      <c r="E320" t="s">
        <v>903</v>
      </c>
      <c r="F320"/>
      <c r="G320" t="s">
        <v>1057</v>
      </c>
      <c r="H320" t="s">
        <v>1049</v>
      </c>
      <c r="I320" t="s">
        <v>212</v>
      </c>
      <c r="J320"/>
      <c r="K320" s="77">
        <v>4.57</v>
      </c>
      <c r="L320" t="s">
        <v>110</v>
      </c>
      <c r="M320" s="78">
        <v>6.6299999999999998E-2</v>
      </c>
      <c r="N320" s="78">
        <v>6.8400000000000002E-2</v>
      </c>
      <c r="O320" s="77">
        <v>89385.34</v>
      </c>
      <c r="P320" s="77">
        <v>98.622356205838813</v>
      </c>
      <c r="Q320" s="77">
        <v>0</v>
      </c>
      <c r="R320" s="77">
        <v>357.68456452600998</v>
      </c>
      <c r="S320" s="78">
        <v>0</v>
      </c>
      <c r="T320" s="78">
        <f t="shared" si="5"/>
        <v>1.8413413955018431E-3</v>
      </c>
      <c r="U320" s="78">
        <f>R320/'סכום נכסי הקרן'!$C$42</f>
        <v>2.5916044466436103E-4</v>
      </c>
    </row>
    <row r="321" spans="2:21">
      <c r="B321" t="s">
        <v>1058</v>
      </c>
      <c r="C321" t="s">
        <v>1059</v>
      </c>
      <c r="D321" t="s">
        <v>123</v>
      </c>
      <c r="E321" t="s">
        <v>903</v>
      </c>
      <c r="F321"/>
      <c r="G321" t="s">
        <v>954</v>
      </c>
      <c r="H321" t="s">
        <v>1060</v>
      </c>
      <c r="I321" t="s">
        <v>307</v>
      </c>
      <c r="J321"/>
      <c r="K321" s="77">
        <v>4.8099999999999996</v>
      </c>
      <c r="L321" t="s">
        <v>106</v>
      </c>
      <c r="M321" s="78">
        <v>7.7499999999999999E-2</v>
      </c>
      <c r="N321" s="78">
        <v>8.77E-2</v>
      </c>
      <c r="O321" s="77">
        <v>108561.12</v>
      </c>
      <c r="P321" s="77">
        <v>95.504166703512269</v>
      </c>
      <c r="Q321" s="77">
        <v>0</v>
      </c>
      <c r="R321" s="77">
        <v>399.06583273398002</v>
      </c>
      <c r="S321" s="78">
        <v>1E-4</v>
      </c>
      <c r="T321" s="78">
        <f t="shared" si="5"/>
        <v>2.0543699958572234E-3</v>
      </c>
      <c r="U321" s="78">
        <f>R321/'סכום נכסי הקרן'!$C$42</f>
        <v>2.8914325335437048E-4</v>
      </c>
    </row>
    <row r="322" spans="2:21">
      <c r="B322" t="s">
        <v>1061</v>
      </c>
      <c r="C322" t="s">
        <v>1062</v>
      </c>
      <c r="D322" t="s">
        <v>123</v>
      </c>
      <c r="E322" t="s">
        <v>903</v>
      </c>
      <c r="F322"/>
      <c r="G322" t="s">
        <v>1040</v>
      </c>
      <c r="H322" t="s">
        <v>1049</v>
      </c>
      <c r="I322" t="s">
        <v>2612</v>
      </c>
      <c r="J322"/>
      <c r="K322" s="77">
        <v>4.33</v>
      </c>
      <c r="L322" t="s">
        <v>113</v>
      </c>
      <c r="M322" s="78">
        <v>8.3799999999999999E-2</v>
      </c>
      <c r="N322" s="78">
        <v>8.3599999999999994E-2</v>
      </c>
      <c r="O322" s="77">
        <v>157738.82999999999</v>
      </c>
      <c r="P322" s="77">
        <v>101.91552056922188</v>
      </c>
      <c r="Q322" s="77">
        <v>0</v>
      </c>
      <c r="R322" s="77">
        <v>755.62187185613004</v>
      </c>
      <c r="S322" s="78">
        <v>2.0000000000000001E-4</v>
      </c>
      <c r="T322" s="78">
        <f t="shared" si="5"/>
        <v>3.8899018017147483E-3</v>
      </c>
      <c r="U322" s="78">
        <f>R322/'סכום נכסי הקרן'!$C$42</f>
        <v>5.4748602464256297E-4</v>
      </c>
    </row>
    <row r="323" spans="2:21">
      <c r="B323" t="s">
        <v>1063</v>
      </c>
      <c r="C323" t="s">
        <v>1064</v>
      </c>
      <c r="D323" t="s">
        <v>123</v>
      </c>
      <c r="E323" t="s">
        <v>903</v>
      </c>
      <c r="F323"/>
      <c r="G323" t="s">
        <v>974</v>
      </c>
      <c r="H323" t="s">
        <v>1049</v>
      </c>
      <c r="I323" t="s">
        <v>212</v>
      </c>
      <c r="J323"/>
      <c r="K323" s="77">
        <v>6.93</v>
      </c>
      <c r="L323" t="s">
        <v>106</v>
      </c>
      <c r="M323" s="78">
        <v>6.0999999999999999E-2</v>
      </c>
      <c r="N323" s="78">
        <v>7.0000000000000007E-2</v>
      </c>
      <c r="O323" s="77">
        <v>26289.81</v>
      </c>
      <c r="P323" s="77">
        <v>94.23983322777913</v>
      </c>
      <c r="Q323" s="77">
        <v>0</v>
      </c>
      <c r="R323" s="77">
        <v>95.360795961515095</v>
      </c>
      <c r="S323" s="78">
        <v>0</v>
      </c>
      <c r="T323" s="78">
        <f t="shared" si="5"/>
        <v>4.9091238070233839E-4</v>
      </c>
      <c r="U323" s="78">
        <f>R323/'סכום נכסי הקרן'!$C$42</f>
        <v>6.9093689624777E-5</v>
      </c>
    </row>
    <row r="324" spans="2:21">
      <c r="B324" t="s">
        <v>1065</v>
      </c>
      <c r="C324" t="s">
        <v>1066</v>
      </c>
      <c r="D324" t="s">
        <v>123</v>
      </c>
      <c r="E324" t="s">
        <v>903</v>
      </c>
      <c r="F324"/>
      <c r="G324" t="s">
        <v>974</v>
      </c>
      <c r="H324" t="s">
        <v>1049</v>
      </c>
      <c r="I324" t="s">
        <v>212</v>
      </c>
      <c r="J324"/>
      <c r="K324" s="77">
        <v>4.08</v>
      </c>
      <c r="L324" t="s">
        <v>110</v>
      </c>
      <c r="M324" s="78">
        <v>6.13E-2</v>
      </c>
      <c r="N324" s="78">
        <v>5.4600000000000003E-2</v>
      </c>
      <c r="O324" s="77">
        <v>105159.22</v>
      </c>
      <c r="P324" s="77">
        <v>104.69084723298633</v>
      </c>
      <c r="Q324" s="77">
        <v>0</v>
      </c>
      <c r="R324" s="77">
        <v>446.69860795219199</v>
      </c>
      <c r="S324" s="78">
        <v>2.0000000000000001E-4</v>
      </c>
      <c r="T324" s="78">
        <f t="shared" si="5"/>
        <v>2.2995810267222414E-3</v>
      </c>
      <c r="U324" s="78">
        <f>R324/'סכום נכסי הקרן'!$C$42</f>
        <v>3.2365559308171623E-4</v>
      </c>
    </row>
    <row r="325" spans="2:21">
      <c r="B325" t="s">
        <v>1067</v>
      </c>
      <c r="C325" t="s">
        <v>1068</v>
      </c>
      <c r="D325" t="s">
        <v>123</v>
      </c>
      <c r="E325" t="s">
        <v>903</v>
      </c>
      <c r="F325"/>
      <c r="G325" t="s">
        <v>974</v>
      </c>
      <c r="H325" t="s">
        <v>1049</v>
      </c>
      <c r="I325" t="s">
        <v>212</v>
      </c>
      <c r="J325"/>
      <c r="K325" s="77">
        <v>3.44</v>
      </c>
      <c r="L325" t="s">
        <v>106</v>
      </c>
      <c r="M325" s="78">
        <v>7.3499999999999996E-2</v>
      </c>
      <c r="N325" s="78">
        <v>6.7299999999999999E-2</v>
      </c>
      <c r="O325" s="77">
        <v>84127.38</v>
      </c>
      <c r="P325" s="77">
        <v>104.10700003328274</v>
      </c>
      <c r="Q325" s="77">
        <v>0</v>
      </c>
      <c r="R325" s="77">
        <v>337.105009878185</v>
      </c>
      <c r="S325" s="78">
        <v>1E-4</v>
      </c>
      <c r="T325" s="78">
        <f t="shared" si="5"/>
        <v>1.7353989265438991E-3</v>
      </c>
      <c r="U325" s="78">
        <f>R325/'סכום נכסי הקרן'!$C$42</f>
        <v>2.4424952296833404E-4</v>
      </c>
    </row>
    <row r="326" spans="2:21">
      <c r="B326" t="s">
        <v>1069</v>
      </c>
      <c r="C326" t="s">
        <v>1070</v>
      </c>
      <c r="D326" t="s">
        <v>123</v>
      </c>
      <c r="E326" t="s">
        <v>903</v>
      </c>
      <c r="F326"/>
      <c r="G326" t="s">
        <v>954</v>
      </c>
      <c r="H326" t="s">
        <v>1060</v>
      </c>
      <c r="I326" t="s">
        <v>307</v>
      </c>
      <c r="J326"/>
      <c r="K326" s="77">
        <v>4.18</v>
      </c>
      <c r="L326" t="s">
        <v>106</v>
      </c>
      <c r="M326" s="78">
        <v>7.4999999999999997E-2</v>
      </c>
      <c r="N326" s="78">
        <v>9.4100000000000003E-2</v>
      </c>
      <c r="O326" s="77">
        <v>126191.06</v>
      </c>
      <c r="P326" s="77">
        <v>93.908000039622422</v>
      </c>
      <c r="Q326" s="77">
        <v>0</v>
      </c>
      <c r="R326" s="77">
        <v>456.11997409730498</v>
      </c>
      <c r="S326" s="78">
        <v>1E-4</v>
      </c>
      <c r="T326" s="78">
        <f t="shared" si="5"/>
        <v>2.348081725957516E-3</v>
      </c>
      <c r="U326" s="78">
        <f>R326/'סכום נכסי הקרן'!$C$42</f>
        <v>3.3048184638327763E-4</v>
      </c>
    </row>
    <row r="327" spans="2:21">
      <c r="B327" t="s">
        <v>1071</v>
      </c>
      <c r="C327" t="s">
        <v>1072</v>
      </c>
      <c r="D327" t="s">
        <v>123</v>
      </c>
      <c r="E327" t="s">
        <v>903</v>
      </c>
      <c r="F327"/>
      <c r="G327" t="s">
        <v>1015</v>
      </c>
      <c r="H327" t="s">
        <v>1049</v>
      </c>
      <c r="I327" t="s">
        <v>2612</v>
      </c>
      <c r="J327"/>
      <c r="K327" s="77">
        <v>4.97</v>
      </c>
      <c r="L327" t="s">
        <v>106</v>
      </c>
      <c r="M327" s="78">
        <v>3.7499999999999999E-2</v>
      </c>
      <c r="N327" s="78">
        <v>6.59E-2</v>
      </c>
      <c r="O327" s="77">
        <v>52579.61</v>
      </c>
      <c r="P327" s="77">
        <v>88.756750077263945</v>
      </c>
      <c r="Q327" s="77">
        <v>0</v>
      </c>
      <c r="R327" s="77">
        <v>179.624951248266</v>
      </c>
      <c r="S327" s="78">
        <v>1E-4</v>
      </c>
      <c r="T327" s="78">
        <f t="shared" si="5"/>
        <v>9.2469983667517529E-4</v>
      </c>
      <c r="U327" s="78">
        <f>R327/'סכום נכסי הקרן'!$C$42</f>
        <v>1.3014730534990603E-4</v>
      </c>
    </row>
    <row r="328" spans="2:21">
      <c r="B328" t="s">
        <v>1073</v>
      </c>
      <c r="C328" t="s">
        <v>1074</v>
      </c>
      <c r="D328" t="s">
        <v>123</v>
      </c>
      <c r="E328" t="s">
        <v>903</v>
      </c>
      <c r="F328"/>
      <c r="G328" t="s">
        <v>1046</v>
      </c>
      <c r="H328" t="s">
        <v>1049</v>
      </c>
      <c r="I328" t="s">
        <v>212</v>
      </c>
      <c r="J328"/>
      <c r="K328" s="77">
        <v>6.84</v>
      </c>
      <c r="L328" t="s">
        <v>106</v>
      </c>
      <c r="M328" s="78">
        <v>5.1299999999999998E-2</v>
      </c>
      <c r="N328" s="78">
        <v>7.1099999999999997E-2</v>
      </c>
      <c r="O328" s="77">
        <v>113046.16</v>
      </c>
      <c r="P328" s="77">
        <v>87.877152770160436</v>
      </c>
      <c r="Q328" s="77">
        <v>0</v>
      </c>
      <c r="R328" s="77">
        <v>382.36638314067602</v>
      </c>
      <c r="S328" s="78">
        <v>2.0000000000000001E-4</v>
      </c>
      <c r="T328" s="78">
        <f t="shared" si="5"/>
        <v>1.9684021044023741E-3</v>
      </c>
      <c r="U328" s="78">
        <f>R328/'סכום נכסי הקרן'!$C$42</f>
        <v>2.770436627891868E-4</v>
      </c>
    </row>
    <row r="329" spans="2:21">
      <c r="B329" t="s">
        <v>1075</v>
      </c>
      <c r="C329" t="s">
        <v>1076</v>
      </c>
      <c r="D329" t="s">
        <v>123</v>
      </c>
      <c r="E329" t="s">
        <v>903</v>
      </c>
      <c r="F329"/>
      <c r="G329" t="s">
        <v>966</v>
      </c>
      <c r="H329" t="s">
        <v>1049</v>
      </c>
      <c r="I329" t="s">
        <v>212</v>
      </c>
      <c r="J329"/>
      <c r="K329" s="77">
        <v>7.01</v>
      </c>
      <c r="L329" t="s">
        <v>106</v>
      </c>
      <c r="M329" s="78">
        <v>6.4000000000000001E-2</v>
      </c>
      <c r="N329" s="78">
        <v>6.9400000000000003E-2</v>
      </c>
      <c r="O329" s="77">
        <v>131449.03</v>
      </c>
      <c r="P329" s="77">
        <v>98.79277779265459</v>
      </c>
      <c r="Q329" s="77">
        <v>0</v>
      </c>
      <c r="R329" s="77">
        <v>499.839408108106</v>
      </c>
      <c r="S329" s="78">
        <v>1E-4</v>
      </c>
      <c r="T329" s="78">
        <f t="shared" si="5"/>
        <v>2.5731470813459374E-3</v>
      </c>
      <c r="U329" s="78">
        <f>R329/'סכום נכסי הקרן'!$C$42</f>
        <v>3.6215877371652147E-4</v>
      </c>
    </row>
    <row r="330" spans="2:21">
      <c r="B330" t="s">
        <v>1077</v>
      </c>
      <c r="C330" t="s">
        <v>1078</v>
      </c>
      <c r="D330" t="s">
        <v>123</v>
      </c>
      <c r="E330" t="s">
        <v>903</v>
      </c>
      <c r="F330"/>
      <c r="G330" t="s">
        <v>954</v>
      </c>
      <c r="H330" t="s">
        <v>1060</v>
      </c>
      <c r="I330" t="s">
        <v>307</v>
      </c>
      <c r="J330"/>
      <c r="K330" s="77">
        <v>4.2300000000000004</v>
      </c>
      <c r="L330" t="s">
        <v>106</v>
      </c>
      <c r="M330" s="78">
        <v>7.6300000000000007E-2</v>
      </c>
      <c r="N330" s="78">
        <v>9.5500000000000002E-2</v>
      </c>
      <c r="O330" s="77">
        <v>157738.82999999999</v>
      </c>
      <c r="P330" s="77">
        <v>92.700986132837485</v>
      </c>
      <c r="Q330" s="77">
        <v>0</v>
      </c>
      <c r="R330" s="77">
        <v>562.82176060801601</v>
      </c>
      <c r="S330" s="78">
        <v>2.9999999999999997E-4</v>
      </c>
      <c r="T330" s="78">
        <f t="shared" si="5"/>
        <v>2.8973769317389925E-3</v>
      </c>
      <c r="U330" s="78">
        <f>R330/'סכום נכסי הקרן'!$C$42</f>
        <v>4.0779265367305305E-4</v>
      </c>
    </row>
    <row r="331" spans="2:21">
      <c r="B331" t="s">
        <v>1079</v>
      </c>
      <c r="C331" t="s">
        <v>1080</v>
      </c>
      <c r="D331" t="s">
        <v>123</v>
      </c>
      <c r="E331" t="s">
        <v>903</v>
      </c>
      <c r="F331"/>
      <c r="G331" t="s">
        <v>921</v>
      </c>
      <c r="H331" t="s">
        <v>1060</v>
      </c>
      <c r="I331" t="s">
        <v>307</v>
      </c>
      <c r="J331"/>
      <c r="K331" s="77">
        <v>3.17</v>
      </c>
      <c r="L331" t="s">
        <v>106</v>
      </c>
      <c r="M331" s="78">
        <v>5.2999999999999999E-2</v>
      </c>
      <c r="N331" s="78">
        <v>0.10100000000000001</v>
      </c>
      <c r="O331" s="77">
        <v>162733.89000000001</v>
      </c>
      <c r="P331" s="77">
        <v>86.103388898772067</v>
      </c>
      <c r="Q331" s="77">
        <v>0</v>
      </c>
      <c r="R331" s="77">
        <v>539.31954818650297</v>
      </c>
      <c r="S331" s="78">
        <v>1E-4</v>
      </c>
      <c r="T331" s="78">
        <f t="shared" ref="T331:T358" si="6">R331/$R$11</f>
        <v>2.7763887737094258E-3</v>
      </c>
      <c r="U331" s="78">
        <f>R331/'סכום נכסי הקרן'!$C$42</f>
        <v>3.9076411952362184E-4</v>
      </c>
    </row>
    <row r="332" spans="2:21">
      <c r="B332" t="s">
        <v>1081</v>
      </c>
      <c r="C332" t="s">
        <v>1082</v>
      </c>
      <c r="D332" t="s">
        <v>123</v>
      </c>
      <c r="E332" t="s">
        <v>903</v>
      </c>
      <c r="F332"/>
      <c r="G332" t="s">
        <v>1040</v>
      </c>
      <c r="H332" t="s">
        <v>1049</v>
      </c>
      <c r="I332" t="s">
        <v>2612</v>
      </c>
      <c r="J332"/>
      <c r="K332" s="77">
        <v>6.19</v>
      </c>
      <c r="L332" t="s">
        <v>106</v>
      </c>
      <c r="M332" s="78">
        <v>4.1300000000000003E-2</v>
      </c>
      <c r="N332" s="78">
        <v>8.4199999999999997E-2</v>
      </c>
      <c r="O332" s="77">
        <v>55208.59</v>
      </c>
      <c r="P332" s="77">
        <v>77.034249987547327</v>
      </c>
      <c r="Q332" s="77">
        <v>0</v>
      </c>
      <c r="R332" s="77">
        <v>163.69613493228499</v>
      </c>
      <c r="S332" s="78">
        <v>1E-4</v>
      </c>
      <c r="T332" s="78">
        <f t="shared" si="6"/>
        <v>8.4269912495078618E-4</v>
      </c>
      <c r="U332" s="78">
        <f>R332/'סכום נכסי הקרן'!$C$42</f>
        <v>1.1860607732711731E-4</v>
      </c>
    </row>
    <row r="333" spans="2:21">
      <c r="B333" t="s">
        <v>1083</v>
      </c>
      <c r="C333" t="s">
        <v>1084</v>
      </c>
      <c r="D333" t="s">
        <v>123</v>
      </c>
      <c r="E333" t="s">
        <v>903</v>
      </c>
      <c r="F333"/>
      <c r="G333" t="s">
        <v>1040</v>
      </c>
      <c r="H333" t="s">
        <v>1049</v>
      </c>
      <c r="I333" t="s">
        <v>2612</v>
      </c>
      <c r="J333"/>
      <c r="K333" s="77">
        <v>4.88</v>
      </c>
      <c r="L333" t="s">
        <v>110</v>
      </c>
      <c r="M333" s="78">
        <v>6.5000000000000002E-2</v>
      </c>
      <c r="N333" s="78">
        <v>6.3700000000000007E-2</v>
      </c>
      <c r="O333" s="77">
        <v>63095.53</v>
      </c>
      <c r="P333" s="77">
        <v>100.90243832772325</v>
      </c>
      <c r="Q333" s="77">
        <v>0</v>
      </c>
      <c r="R333" s="77">
        <v>258.32044635733399</v>
      </c>
      <c r="S333" s="78">
        <v>1E-4</v>
      </c>
      <c r="T333" s="78">
        <f t="shared" si="6"/>
        <v>1.329820121851201E-3</v>
      </c>
      <c r="U333" s="78">
        <f>R333/'סכום נכסי הקרן'!$C$42</f>
        <v>1.8716614688860781E-4</v>
      </c>
    </row>
    <row r="334" spans="2:21">
      <c r="B334" t="s">
        <v>1085</v>
      </c>
      <c r="C334" t="s">
        <v>1086</v>
      </c>
      <c r="D334" t="s">
        <v>123</v>
      </c>
      <c r="E334" t="s">
        <v>903</v>
      </c>
      <c r="F334"/>
      <c r="G334" t="s">
        <v>1040</v>
      </c>
      <c r="H334" t="s">
        <v>1049</v>
      </c>
      <c r="I334" t="s">
        <v>2612</v>
      </c>
      <c r="J334"/>
      <c r="K334" s="77">
        <v>0.75</v>
      </c>
      <c r="L334" t="s">
        <v>106</v>
      </c>
      <c r="M334" s="78">
        <v>6.25E-2</v>
      </c>
      <c r="N334" s="78">
        <v>8.2100000000000006E-2</v>
      </c>
      <c r="O334" s="77">
        <v>140356.01</v>
      </c>
      <c r="P334" s="77">
        <v>104.23519443677549</v>
      </c>
      <c r="Q334" s="77">
        <v>0</v>
      </c>
      <c r="R334" s="77">
        <v>563.11008535979295</v>
      </c>
      <c r="S334" s="78">
        <v>1E-4</v>
      </c>
      <c r="T334" s="78">
        <f t="shared" si="6"/>
        <v>2.8988612124529176E-3</v>
      </c>
      <c r="U334" s="78">
        <f>R334/'סכום נכסי הקרן'!$C$42</f>
        <v>4.080015594472714E-4</v>
      </c>
    </row>
    <row r="335" spans="2:21">
      <c r="B335" t="s">
        <v>1087</v>
      </c>
      <c r="C335" t="s">
        <v>1088</v>
      </c>
      <c r="D335" t="s">
        <v>123</v>
      </c>
      <c r="E335" t="s">
        <v>903</v>
      </c>
      <c r="F335"/>
      <c r="G335" t="s">
        <v>966</v>
      </c>
      <c r="H335" t="s">
        <v>1049</v>
      </c>
      <c r="I335" t="s">
        <v>212</v>
      </c>
      <c r="J335"/>
      <c r="K335" s="77">
        <v>2.77</v>
      </c>
      <c r="L335" t="s">
        <v>110</v>
      </c>
      <c r="M335" s="78">
        <v>5.7500000000000002E-2</v>
      </c>
      <c r="N335" s="78">
        <v>5.57E-2</v>
      </c>
      <c r="O335" s="77">
        <v>47847.45</v>
      </c>
      <c r="P335" s="77">
        <v>100.33043844133805</v>
      </c>
      <c r="Q335" s="77">
        <v>0</v>
      </c>
      <c r="R335" s="77">
        <v>194.78254496316001</v>
      </c>
      <c r="S335" s="78">
        <v>1E-4</v>
      </c>
      <c r="T335" s="78">
        <f t="shared" si="6"/>
        <v>1.0027303348612477E-3</v>
      </c>
      <c r="U335" s="78">
        <f>R335/'סכום נכסי הקרן'!$C$42</f>
        <v>1.4112974383561264E-4</v>
      </c>
    </row>
    <row r="336" spans="2:21">
      <c r="B336" t="s">
        <v>1089</v>
      </c>
      <c r="C336" t="s">
        <v>1090</v>
      </c>
      <c r="D336" t="s">
        <v>123</v>
      </c>
      <c r="E336" t="s">
        <v>903</v>
      </c>
      <c r="F336"/>
      <c r="G336" t="s">
        <v>966</v>
      </c>
      <c r="H336" t="s">
        <v>1049</v>
      </c>
      <c r="I336" t="s">
        <v>212</v>
      </c>
      <c r="J336"/>
      <c r="K336" s="77">
        <v>4.7699999999999996</v>
      </c>
      <c r="L336" t="s">
        <v>110</v>
      </c>
      <c r="M336" s="78">
        <v>6.13E-2</v>
      </c>
      <c r="N336" s="78">
        <v>6.0900000000000003E-2</v>
      </c>
      <c r="O336" s="77">
        <v>105159.22</v>
      </c>
      <c r="P336" s="77">
        <v>99.869958929706783</v>
      </c>
      <c r="Q336" s="77">
        <v>0</v>
      </c>
      <c r="R336" s="77">
        <v>426.128671314126</v>
      </c>
      <c r="S336" s="78">
        <v>0</v>
      </c>
      <c r="T336" s="78">
        <f t="shared" si="6"/>
        <v>2.1936880707745529E-3</v>
      </c>
      <c r="U336" s="78">
        <f>R336/'סכום נכסי הקרן'!$C$42</f>
        <v>3.087516401171726E-4</v>
      </c>
    </row>
    <row r="337" spans="2:21">
      <c r="B337" t="s">
        <v>1091</v>
      </c>
      <c r="C337" t="s">
        <v>1092</v>
      </c>
      <c r="D337" t="s">
        <v>123</v>
      </c>
      <c r="E337" t="s">
        <v>903</v>
      </c>
      <c r="F337"/>
      <c r="G337" t="s">
        <v>966</v>
      </c>
      <c r="H337" t="s">
        <v>1093</v>
      </c>
      <c r="I337" t="s">
        <v>307</v>
      </c>
      <c r="J337"/>
      <c r="K337" s="77">
        <v>6.31</v>
      </c>
      <c r="L337" t="s">
        <v>106</v>
      </c>
      <c r="M337" s="78">
        <v>3.7499999999999999E-2</v>
      </c>
      <c r="N337" s="78">
        <v>7.1099999999999997E-2</v>
      </c>
      <c r="O337" s="77">
        <v>168254.75</v>
      </c>
      <c r="P337" s="77">
        <v>80.647166657999335</v>
      </c>
      <c r="Q337" s="77">
        <v>0</v>
      </c>
      <c r="R337" s="77">
        <v>522.28115858498302</v>
      </c>
      <c r="S337" s="78">
        <v>2.0000000000000001E-4</v>
      </c>
      <c r="T337" s="78">
        <f t="shared" si="6"/>
        <v>2.6886760368527436E-3</v>
      </c>
      <c r="U337" s="78">
        <f>R337/'סכום נכסי הקרן'!$C$42</f>
        <v>3.7841894988694481E-4</v>
      </c>
    </row>
    <row r="338" spans="2:21">
      <c r="B338" t="s">
        <v>1094</v>
      </c>
      <c r="C338" t="s">
        <v>1095</v>
      </c>
      <c r="D338" t="s">
        <v>123</v>
      </c>
      <c r="E338" t="s">
        <v>903</v>
      </c>
      <c r="F338"/>
      <c r="G338" t="s">
        <v>966</v>
      </c>
      <c r="H338" t="s">
        <v>1093</v>
      </c>
      <c r="I338" t="s">
        <v>307</v>
      </c>
      <c r="J338"/>
      <c r="K338" s="77">
        <v>4.7699999999999996</v>
      </c>
      <c r="L338" t="s">
        <v>106</v>
      </c>
      <c r="M338" s="78">
        <v>5.8799999999999998E-2</v>
      </c>
      <c r="N338" s="78">
        <v>7.0999999999999994E-2</v>
      </c>
      <c r="O338" s="77">
        <v>15773.88</v>
      </c>
      <c r="P338" s="77">
        <v>95.825374865283621</v>
      </c>
      <c r="Q338" s="77">
        <v>0</v>
      </c>
      <c r="R338" s="77">
        <v>58.179096237439197</v>
      </c>
      <c r="S338" s="78">
        <v>0</v>
      </c>
      <c r="T338" s="78">
        <f t="shared" si="6"/>
        <v>2.9950293884457586E-4</v>
      </c>
      <c r="U338" s="78">
        <f>R338/'סכום נכסי הקרן'!$C$42</f>
        <v>4.2153679376815765E-5</v>
      </c>
    </row>
    <row r="339" spans="2:21">
      <c r="B339" t="s">
        <v>1096</v>
      </c>
      <c r="C339" t="s">
        <v>1097</v>
      </c>
      <c r="D339" t="s">
        <v>123</v>
      </c>
      <c r="E339" t="s">
        <v>903</v>
      </c>
      <c r="F339"/>
      <c r="G339" t="s">
        <v>1054</v>
      </c>
      <c r="H339" t="s">
        <v>1098</v>
      </c>
      <c r="I339" t="s">
        <v>212</v>
      </c>
      <c r="J339"/>
      <c r="K339" s="77">
        <v>6.4</v>
      </c>
      <c r="L339" t="s">
        <v>106</v>
      </c>
      <c r="M339" s="78">
        <v>0.04</v>
      </c>
      <c r="N339" s="78">
        <v>6.6799999999999998E-2</v>
      </c>
      <c r="O339" s="77">
        <v>157738.82999999999</v>
      </c>
      <c r="P339" s="77">
        <v>83.905444459236875</v>
      </c>
      <c r="Q339" s="77">
        <v>0</v>
      </c>
      <c r="R339" s="77">
        <v>509.42079415935899</v>
      </c>
      <c r="S339" s="78">
        <v>2.9999999999999997E-4</v>
      </c>
      <c r="T339" s="78">
        <f t="shared" si="6"/>
        <v>2.6224715546729741E-3</v>
      </c>
      <c r="U339" s="78">
        <f>R339/'סכום נכסי הקרן'!$C$42</f>
        <v>3.6910096948287823E-4</v>
      </c>
    </row>
    <row r="340" spans="2:21">
      <c r="B340" t="s">
        <v>1099</v>
      </c>
      <c r="C340" t="s">
        <v>1100</v>
      </c>
      <c r="D340" t="s">
        <v>123</v>
      </c>
      <c r="E340" t="s">
        <v>903</v>
      </c>
      <c r="F340"/>
      <c r="G340" t="s">
        <v>974</v>
      </c>
      <c r="H340" t="s">
        <v>1098</v>
      </c>
      <c r="I340" t="s">
        <v>212</v>
      </c>
      <c r="J340"/>
      <c r="K340" s="77">
        <v>5.58</v>
      </c>
      <c r="L340" t="s">
        <v>106</v>
      </c>
      <c r="M340" s="78">
        <v>3.7499999999999999E-2</v>
      </c>
      <c r="N340" s="78">
        <v>7.0499999999999993E-2</v>
      </c>
      <c r="O340" s="77">
        <v>99901.26</v>
      </c>
      <c r="P340" s="77">
        <v>83.404749968719003</v>
      </c>
      <c r="Q340" s="77">
        <v>0</v>
      </c>
      <c r="R340" s="77">
        <v>320.70790266049102</v>
      </c>
      <c r="S340" s="78">
        <v>2.0000000000000001E-4</v>
      </c>
      <c r="T340" s="78">
        <f t="shared" si="6"/>
        <v>1.6509874777959439E-3</v>
      </c>
      <c r="U340" s="78">
        <f>R340/'סכום נכסי הקרן'!$C$42</f>
        <v>2.3236899465037874E-4</v>
      </c>
    </row>
    <row r="341" spans="2:21">
      <c r="B341" t="s">
        <v>1101</v>
      </c>
      <c r="C341" t="s">
        <v>1102</v>
      </c>
      <c r="D341" t="s">
        <v>123</v>
      </c>
      <c r="E341" t="s">
        <v>903</v>
      </c>
      <c r="F341"/>
      <c r="G341" t="s">
        <v>921</v>
      </c>
      <c r="H341" t="s">
        <v>1093</v>
      </c>
      <c r="I341" t="s">
        <v>307</v>
      </c>
      <c r="J341"/>
      <c r="K341" s="77">
        <v>4.1500000000000004</v>
      </c>
      <c r="L341" t="s">
        <v>106</v>
      </c>
      <c r="M341" s="78">
        <v>5.1299999999999998E-2</v>
      </c>
      <c r="N341" s="78">
        <v>7.0999999999999994E-2</v>
      </c>
      <c r="O341" s="77">
        <v>150729.97</v>
      </c>
      <c r="P341" s="77">
        <v>93.348319471834373</v>
      </c>
      <c r="Q341" s="77">
        <v>0</v>
      </c>
      <c r="R341" s="77">
        <v>541.56928775735503</v>
      </c>
      <c r="S341" s="78">
        <v>2.9999999999999997E-4</v>
      </c>
      <c r="T341" s="78">
        <f t="shared" si="6"/>
        <v>2.7879703151337753E-3</v>
      </c>
      <c r="U341" s="78">
        <f>R341/'סכום נכסי הקרן'!$C$42</f>
        <v>3.9239416891737652E-4</v>
      </c>
    </row>
    <row r="342" spans="2:21">
      <c r="B342" t="s">
        <v>1103</v>
      </c>
      <c r="C342" t="s">
        <v>1104</v>
      </c>
      <c r="D342" t="s">
        <v>123</v>
      </c>
      <c r="E342" t="s">
        <v>903</v>
      </c>
      <c r="F342"/>
      <c r="G342" t="s">
        <v>1105</v>
      </c>
      <c r="H342" t="s">
        <v>1093</v>
      </c>
      <c r="I342" t="s">
        <v>307</v>
      </c>
      <c r="J342"/>
      <c r="K342" s="77">
        <v>6.38</v>
      </c>
      <c r="L342" t="s">
        <v>106</v>
      </c>
      <c r="M342" s="78">
        <v>0.04</v>
      </c>
      <c r="N342" s="78">
        <v>6.7199999999999996E-2</v>
      </c>
      <c r="O342" s="77">
        <v>60466.55</v>
      </c>
      <c r="P342" s="77">
        <v>85.364333305769676</v>
      </c>
      <c r="Q342" s="77">
        <v>0</v>
      </c>
      <c r="R342" s="77">
        <v>198.67332216264401</v>
      </c>
      <c r="S342" s="78">
        <v>1E-4</v>
      </c>
      <c r="T342" s="78">
        <f t="shared" si="6"/>
        <v>1.0227598520073913E-3</v>
      </c>
      <c r="U342" s="78">
        <f>R342/'סכום נכסי הקרן'!$C$42</f>
        <v>1.4394880747187671E-4</v>
      </c>
    </row>
    <row r="343" spans="2:21">
      <c r="B343" t="s">
        <v>1106</v>
      </c>
      <c r="C343" t="s">
        <v>1107</v>
      </c>
      <c r="D343" t="s">
        <v>123</v>
      </c>
      <c r="E343" t="s">
        <v>903</v>
      </c>
      <c r="F343"/>
      <c r="G343" t="s">
        <v>954</v>
      </c>
      <c r="H343" t="s">
        <v>1098</v>
      </c>
      <c r="I343" t="s">
        <v>212</v>
      </c>
      <c r="J343"/>
      <c r="K343" s="77">
        <v>4.72</v>
      </c>
      <c r="L343" t="s">
        <v>110</v>
      </c>
      <c r="M343" s="78">
        <v>7.8799999999999995E-2</v>
      </c>
      <c r="N343" s="78">
        <v>8.7400000000000005E-2</v>
      </c>
      <c r="O343" s="77">
        <v>156687.24</v>
      </c>
      <c r="P343" s="77">
        <v>96.713424643895706</v>
      </c>
      <c r="Q343" s="77">
        <v>0</v>
      </c>
      <c r="R343" s="77">
        <v>614.86379489358001</v>
      </c>
      <c r="S343" s="78">
        <v>2.0000000000000001E-4</v>
      </c>
      <c r="T343" s="78">
        <f t="shared" si="6"/>
        <v>3.1652865972374789E-3</v>
      </c>
      <c r="U343" s="78">
        <f>R343/'סכום נכסי הקרן'!$C$42</f>
        <v>4.4549972320946836E-4</v>
      </c>
    </row>
    <row r="344" spans="2:21">
      <c r="B344" t="s">
        <v>1108</v>
      </c>
      <c r="C344" t="s">
        <v>1109</v>
      </c>
      <c r="D344" t="s">
        <v>123</v>
      </c>
      <c r="E344" t="s">
        <v>903</v>
      </c>
      <c r="F344"/>
      <c r="G344" t="s">
        <v>1040</v>
      </c>
      <c r="H344" t="s">
        <v>1098</v>
      </c>
      <c r="I344" t="s">
        <v>212</v>
      </c>
      <c r="J344"/>
      <c r="K344" s="77">
        <v>5.72</v>
      </c>
      <c r="L344" t="s">
        <v>110</v>
      </c>
      <c r="M344" s="78">
        <v>6.1400000000000003E-2</v>
      </c>
      <c r="N344" s="78">
        <v>6.6100000000000006E-2</v>
      </c>
      <c r="O344" s="77">
        <v>52579.61</v>
      </c>
      <c r="P344" s="77">
        <v>99.717739768514718</v>
      </c>
      <c r="Q344" s="77">
        <v>0</v>
      </c>
      <c r="R344" s="77">
        <v>212.739588607988</v>
      </c>
      <c r="S344" s="78">
        <v>1E-4</v>
      </c>
      <c r="T344" s="78">
        <f t="shared" si="6"/>
        <v>1.0951722545953901E-3</v>
      </c>
      <c r="U344" s="78">
        <f>R344/'סכום נכסי הקרן'!$C$42</f>
        <v>1.5414052449934615E-4</v>
      </c>
    </row>
    <row r="345" spans="2:21">
      <c r="B345" t="s">
        <v>1110</v>
      </c>
      <c r="C345" t="s">
        <v>1111</v>
      </c>
      <c r="D345" t="s">
        <v>123</v>
      </c>
      <c r="E345" t="s">
        <v>903</v>
      </c>
      <c r="F345"/>
      <c r="G345" t="s">
        <v>1040</v>
      </c>
      <c r="H345" t="s">
        <v>1098</v>
      </c>
      <c r="I345" t="s">
        <v>212</v>
      </c>
      <c r="J345"/>
      <c r="K345" s="77">
        <v>4.0599999999999996</v>
      </c>
      <c r="L345" t="s">
        <v>110</v>
      </c>
      <c r="M345" s="78">
        <v>7.1300000000000002E-2</v>
      </c>
      <c r="N345" s="78">
        <v>6.5699999999999995E-2</v>
      </c>
      <c r="O345" s="77">
        <v>157738.82999999999</v>
      </c>
      <c r="P345" s="77">
        <v>108.25284929164235</v>
      </c>
      <c r="Q345" s="77">
        <v>0</v>
      </c>
      <c r="R345" s="77">
        <v>692.84562638727198</v>
      </c>
      <c r="S345" s="78">
        <v>2.0000000000000001E-4</v>
      </c>
      <c r="T345" s="78">
        <f t="shared" si="6"/>
        <v>3.5667329795175361E-3</v>
      </c>
      <c r="U345" s="78">
        <f>R345/'סכום נכסי הקרן'!$C$42</f>
        <v>5.0200147958922084E-4</v>
      </c>
    </row>
    <row r="346" spans="2:21">
      <c r="B346" t="s">
        <v>1112</v>
      </c>
      <c r="C346" t="s">
        <v>1113</v>
      </c>
      <c r="D346" t="s">
        <v>123</v>
      </c>
      <c r="E346" t="s">
        <v>903</v>
      </c>
      <c r="F346"/>
      <c r="G346" t="s">
        <v>1009</v>
      </c>
      <c r="H346" t="s">
        <v>922</v>
      </c>
      <c r="I346" t="s">
        <v>212</v>
      </c>
      <c r="J346"/>
      <c r="K346" s="77">
        <v>4.0999999999999996</v>
      </c>
      <c r="L346" t="s">
        <v>106</v>
      </c>
      <c r="M346" s="78">
        <v>4.6300000000000001E-2</v>
      </c>
      <c r="N346" s="78">
        <v>7.3200000000000001E-2</v>
      </c>
      <c r="O346" s="77">
        <v>131464.79999999999</v>
      </c>
      <c r="P346" s="77">
        <v>90.797680574572055</v>
      </c>
      <c r="Q346" s="77">
        <v>0</v>
      </c>
      <c r="R346" s="77">
        <v>459.443541323028</v>
      </c>
      <c r="S346" s="78">
        <v>2.0000000000000001E-4</v>
      </c>
      <c r="T346" s="78">
        <f t="shared" si="6"/>
        <v>2.3651912758805515E-3</v>
      </c>
      <c r="U346" s="78">
        <f>R346/'סכום נכסי הקרן'!$C$42</f>
        <v>3.3288993788488239E-4</v>
      </c>
    </row>
    <row r="347" spans="2:21">
      <c r="B347" t="s">
        <v>1114</v>
      </c>
      <c r="C347" t="s">
        <v>1115</v>
      </c>
      <c r="D347" t="s">
        <v>123</v>
      </c>
      <c r="E347" t="s">
        <v>903</v>
      </c>
      <c r="F347"/>
      <c r="G347" t="s">
        <v>954</v>
      </c>
      <c r="H347" t="s">
        <v>922</v>
      </c>
      <c r="I347" t="s">
        <v>212</v>
      </c>
      <c r="J347"/>
      <c r="K347" s="77">
        <v>3.67</v>
      </c>
      <c r="L347" t="s">
        <v>113</v>
      </c>
      <c r="M347" s="78">
        <v>8.8800000000000004E-2</v>
      </c>
      <c r="N347" s="78">
        <v>0.1099</v>
      </c>
      <c r="O347" s="77">
        <v>106736.61</v>
      </c>
      <c r="P347" s="77">
        <v>92.527095855021045</v>
      </c>
      <c r="Q347" s="77">
        <v>0</v>
      </c>
      <c r="R347" s="77">
        <v>464.20296968700399</v>
      </c>
      <c r="S347" s="78">
        <v>1E-4</v>
      </c>
      <c r="T347" s="78">
        <f t="shared" si="6"/>
        <v>2.3896925637041625E-3</v>
      </c>
      <c r="U347" s="78">
        <f>R347/'סכום נכסי הקרן'!$C$42</f>
        <v>3.3633838294929472E-4</v>
      </c>
    </row>
    <row r="348" spans="2:21">
      <c r="B348" t="s">
        <v>1116</v>
      </c>
      <c r="C348" t="s">
        <v>1117</v>
      </c>
      <c r="D348" t="s">
        <v>123</v>
      </c>
      <c r="E348" t="s">
        <v>903</v>
      </c>
      <c r="F348"/>
      <c r="G348" t="s">
        <v>1054</v>
      </c>
      <c r="H348" t="s">
        <v>1118</v>
      </c>
      <c r="I348" t="s">
        <v>307</v>
      </c>
      <c r="J348"/>
      <c r="K348" s="77">
        <v>5.88</v>
      </c>
      <c r="L348" t="s">
        <v>106</v>
      </c>
      <c r="M348" s="78">
        <v>6.3799999999999996E-2</v>
      </c>
      <c r="N348" s="78">
        <v>6.8699999999999997E-2</v>
      </c>
      <c r="O348" s="77">
        <v>147222.91</v>
      </c>
      <c r="P348" s="77">
        <v>97.729374967523739</v>
      </c>
      <c r="Q348" s="77">
        <v>0</v>
      </c>
      <c r="R348" s="77">
        <v>553.79423451544801</v>
      </c>
      <c r="S348" s="78">
        <v>2.9999999999999997E-4</v>
      </c>
      <c r="T348" s="78">
        <f t="shared" si="6"/>
        <v>2.8509037004569929E-3</v>
      </c>
      <c r="U348" s="78">
        <f>R348/'סכום נכסי הקרן'!$C$42</f>
        <v>4.0125175728444493E-4</v>
      </c>
    </row>
    <row r="349" spans="2:21">
      <c r="B349" t="s">
        <v>1119</v>
      </c>
      <c r="C349" t="s">
        <v>1120</v>
      </c>
      <c r="D349" t="s">
        <v>123</v>
      </c>
      <c r="E349" t="s">
        <v>903</v>
      </c>
      <c r="F349"/>
      <c r="G349" t="s">
        <v>954</v>
      </c>
      <c r="H349" t="s">
        <v>922</v>
      </c>
      <c r="I349" t="s">
        <v>212</v>
      </c>
      <c r="J349"/>
      <c r="K349" s="77">
        <v>4.07</v>
      </c>
      <c r="L349" t="s">
        <v>113</v>
      </c>
      <c r="M349" s="78">
        <v>8.5000000000000006E-2</v>
      </c>
      <c r="N349" s="78">
        <v>0.1046</v>
      </c>
      <c r="O349" s="77">
        <v>52579.61</v>
      </c>
      <c r="P349" s="77">
        <v>91.996287734542136</v>
      </c>
      <c r="Q349" s="77">
        <v>0</v>
      </c>
      <c r="R349" s="77">
        <v>227.359571121702</v>
      </c>
      <c r="S349" s="78">
        <v>1E-4</v>
      </c>
      <c r="T349" s="78">
        <f t="shared" si="6"/>
        <v>1.1704351584886251E-3</v>
      </c>
      <c r="U349" s="78">
        <f>R349/'סכום נכסי הקרן'!$C$42</f>
        <v>1.6473343664879896E-4</v>
      </c>
    </row>
    <row r="350" spans="2:21">
      <c r="B350" t="s">
        <v>1121</v>
      </c>
      <c r="C350" t="s">
        <v>1122</v>
      </c>
      <c r="D350" t="s">
        <v>123</v>
      </c>
      <c r="E350" t="s">
        <v>903</v>
      </c>
      <c r="F350"/>
      <c r="G350" t="s">
        <v>954</v>
      </c>
      <c r="H350" t="s">
        <v>922</v>
      </c>
      <c r="I350" t="s">
        <v>212</v>
      </c>
      <c r="J350"/>
      <c r="K350" s="77">
        <v>3.74</v>
      </c>
      <c r="L350" t="s">
        <v>113</v>
      </c>
      <c r="M350" s="78">
        <v>8.5000000000000006E-2</v>
      </c>
      <c r="N350" s="78">
        <v>0.1007</v>
      </c>
      <c r="O350" s="77">
        <v>52579.61</v>
      </c>
      <c r="P350" s="77">
        <v>93.167287734542157</v>
      </c>
      <c r="Q350" s="77">
        <v>0</v>
      </c>
      <c r="R350" s="77">
        <v>230.253579829442</v>
      </c>
      <c r="S350" s="78">
        <v>1E-4</v>
      </c>
      <c r="T350" s="78">
        <f t="shared" si="6"/>
        <v>1.1853333636699585E-3</v>
      </c>
      <c r="U350" s="78">
        <f>R350/'סכום נכסי הקרן'!$C$42</f>
        <v>1.6683029141398661E-4</v>
      </c>
    </row>
    <row r="351" spans="2:21">
      <c r="B351" t="s">
        <v>1123</v>
      </c>
      <c r="C351" t="s">
        <v>1124</v>
      </c>
      <c r="D351" t="s">
        <v>123</v>
      </c>
      <c r="E351" t="s">
        <v>903</v>
      </c>
      <c r="F351"/>
      <c r="G351" t="s">
        <v>1046</v>
      </c>
      <c r="H351" t="s">
        <v>1118</v>
      </c>
      <c r="I351" t="s">
        <v>307</v>
      </c>
      <c r="J351"/>
      <c r="K351" s="77">
        <v>5.87</v>
      </c>
      <c r="L351" t="s">
        <v>106</v>
      </c>
      <c r="M351" s="78">
        <v>4.1300000000000003E-2</v>
      </c>
      <c r="N351" s="78">
        <v>7.3499999999999996E-2</v>
      </c>
      <c r="O351" s="77">
        <v>86893.06</v>
      </c>
      <c r="P351" s="77">
        <v>82.855125002157891</v>
      </c>
      <c r="Q351" s="77">
        <v>0</v>
      </c>
      <c r="R351" s="77">
        <v>277.11011554913898</v>
      </c>
      <c r="S351" s="78">
        <v>2.0000000000000001E-4</v>
      </c>
      <c r="T351" s="78">
        <f t="shared" si="6"/>
        <v>1.4265483542715862E-3</v>
      </c>
      <c r="U351" s="78">
        <f>R351/'סכום נכסי הקרן'!$C$42</f>
        <v>2.007802066099082E-4</v>
      </c>
    </row>
    <row r="352" spans="2:21">
      <c r="B352" t="s">
        <v>1125</v>
      </c>
      <c r="C352" t="s">
        <v>1126</v>
      </c>
      <c r="D352" t="s">
        <v>123</v>
      </c>
      <c r="E352" t="s">
        <v>903</v>
      </c>
      <c r="F352"/>
      <c r="G352" t="s">
        <v>961</v>
      </c>
      <c r="H352" t="s">
        <v>1127</v>
      </c>
      <c r="I352" t="s">
        <v>307</v>
      </c>
      <c r="J352"/>
      <c r="K352" s="77">
        <v>3.75</v>
      </c>
      <c r="L352" t="s">
        <v>110</v>
      </c>
      <c r="M352" s="78">
        <v>2.63E-2</v>
      </c>
      <c r="N352" s="78">
        <v>0.1071</v>
      </c>
      <c r="O352" s="77">
        <v>94906.2</v>
      </c>
      <c r="P352" s="77">
        <v>74.621411005814167</v>
      </c>
      <c r="Q352" s="77">
        <v>0</v>
      </c>
      <c r="R352" s="77">
        <v>287.35355215839002</v>
      </c>
      <c r="S352" s="78">
        <v>2.9999999999999997E-4</v>
      </c>
      <c r="T352" s="78">
        <f t="shared" si="6"/>
        <v>1.4792810291797353E-3</v>
      </c>
      <c r="U352" s="78">
        <f>R352/'סכום נכסי הקרן'!$C$42</f>
        <v>2.0820209128100825E-4</v>
      </c>
    </row>
    <row r="353" spans="2:21">
      <c r="B353" t="s">
        <v>1128</v>
      </c>
      <c r="C353" t="s">
        <v>1129</v>
      </c>
      <c r="D353" t="s">
        <v>123</v>
      </c>
      <c r="E353" t="s">
        <v>903</v>
      </c>
      <c r="F353"/>
      <c r="G353" t="s">
        <v>1046</v>
      </c>
      <c r="H353" t="s">
        <v>1127</v>
      </c>
      <c r="I353" t="s">
        <v>307</v>
      </c>
      <c r="J353"/>
      <c r="K353" s="77">
        <v>5.59</v>
      </c>
      <c r="L353" t="s">
        <v>106</v>
      </c>
      <c r="M353" s="78">
        <v>4.7500000000000001E-2</v>
      </c>
      <c r="N353" s="78">
        <v>7.9799999999999996E-2</v>
      </c>
      <c r="O353" s="77">
        <v>10515.92</v>
      </c>
      <c r="P353" s="77">
        <v>83.68737011312372</v>
      </c>
      <c r="Q353" s="77">
        <v>0</v>
      </c>
      <c r="R353" s="77">
        <v>33.873112534228802</v>
      </c>
      <c r="S353" s="78">
        <v>0</v>
      </c>
      <c r="T353" s="78">
        <f t="shared" si="6"/>
        <v>1.7437700837446199E-4</v>
      </c>
      <c r="U353" s="78">
        <f>R353/'סכום נכסי הקרן'!$C$42</f>
        <v>2.4542772535263597E-5</v>
      </c>
    </row>
    <row r="354" spans="2:21">
      <c r="B354" t="s">
        <v>1130</v>
      </c>
      <c r="C354" t="s">
        <v>1131</v>
      </c>
      <c r="D354" t="s">
        <v>123</v>
      </c>
      <c r="E354" t="s">
        <v>903</v>
      </c>
      <c r="F354"/>
      <c r="G354" t="s">
        <v>1046</v>
      </c>
      <c r="H354" t="s">
        <v>1127</v>
      </c>
      <c r="I354" t="s">
        <v>307</v>
      </c>
      <c r="J354"/>
      <c r="K354" s="77">
        <v>5.79</v>
      </c>
      <c r="L354" t="s">
        <v>106</v>
      </c>
      <c r="M354" s="78">
        <v>7.3800000000000004E-2</v>
      </c>
      <c r="N354" s="78">
        <v>7.8100000000000003E-2</v>
      </c>
      <c r="O354" s="77">
        <v>157738.82999999999</v>
      </c>
      <c r="P354" s="77">
        <v>96.649124997820735</v>
      </c>
      <c r="Q354" s="77">
        <v>0</v>
      </c>
      <c r="R354" s="77">
        <v>586.79236286170305</v>
      </c>
      <c r="S354" s="78">
        <v>1E-4</v>
      </c>
      <c r="T354" s="78">
        <f t="shared" si="6"/>
        <v>3.0207763360809545E-3</v>
      </c>
      <c r="U354" s="78">
        <f>R354/'סכום נכסי הקרן'!$C$42</f>
        <v>4.2516055979774223E-4</v>
      </c>
    </row>
    <row r="355" spans="2:21">
      <c r="B355" t="s">
        <v>1132</v>
      </c>
      <c r="C355" t="s">
        <v>1133</v>
      </c>
      <c r="D355" t="s">
        <v>123</v>
      </c>
      <c r="E355" t="s">
        <v>903</v>
      </c>
      <c r="F355"/>
      <c r="G355" t="s">
        <v>1000</v>
      </c>
      <c r="H355" t="s">
        <v>1134</v>
      </c>
      <c r="I355" t="s">
        <v>212</v>
      </c>
      <c r="J355"/>
      <c r="K355" s="77">
        <v>2.16</v>
      </c>
      <c r="L355" t="s">
        <v>110</v>
      </c>
      <c r="M355" s="78">
        <v>0.05</v>
      </c>
      <c r="N355" s="78">
        <v>7.0099999999999996E-2</v>
      </c>
      <c r="O355" s="77">
        <v>52579.61</v>
      </c>
      <c r="P355" s="77">
        <v>98.594958924952081</v>
      </c>
      <c r="Q355" s="77">
        <v>0</v>
      </c>
      <c r="R355" s="77">
        <v>210.34422811033801</v>
      </c>
      <c r="S355" s="78">
        <v>1E-4</v>
      </c>
      <c r="T355" s="78">
        <f t="shared" si="6"/>
        <v>1.082841064270424E-3</v>
      </c>
      <c r="U355" s="78">
        <f>R355/'סכום נכסי הקרן'!$C$42</f>
        <v>1.5240496542503985E-4</v>
      </c>
    </row>
    <row r="356" spans="2:21">
      <c r="B356" t="s">
        <v>1135</v>
      </c>
      <c r="C356" t="s">
        <v>1136</v>
      </c>
      <c r="D356" t="s">
        <v>123</v>
      </c>
      <c r="E356" t="s">
        <v>903</v>
      </c>
      <c r="F356"/>
      <c r="G356" t="s">
        <v>1000</v>
      </c>
      <c r="H356" t="s">
        <v>1134</v>
      </c>
      <c r="I356" t="s">
        <v>212</v>
      </c>
      <c r="J356"/>
      <c r="K356" s="77">
        <v>2.17</v>
      </c>
      <c r="L356" t="s">
        <v>113</v>
      </c>
      <c r="M356" s="78">
        <v>0.06</v>
      </c>
      <c r="N356" s="78">
        <v>9.5200000000000007E-2</v>
      </c>
      <c r="O356" s="77">
        <v>124613.68</v>
      </c>
      <c r="P356" s="77">
        <v>93.010739747353526</v>
      </c>
      <c r="Q356" s="77">
        <v>0</v>
      </c>
      <c r="R356" s="77">
        <v>544.78406752535795</v>
      </c>
      <c r="S356" s="78">
        <v>1E-4</v>
      </c>
      <c r="T356" s="78">
        <f t="shared" si="6"/>
        <v>2.8045198329249327E-3</v>
      </c>
      <c r="U356" s="78">
        <f>R356/'סכום נכסי הקרן'!$C$42</f>
        <v>3.9472343843807191E-4</v>
      </c>
    </row>
    <row r="357" spans="2:21">
      <c r="B357" t="s">
        <v>1137</v>
      </c>
      <c r="C357" t="s">
        <v>1138</v>
      </c>
      <c r="D357" t="s">
        <v>123</v>
      </c>
      <c r="E357" t="s">
        <v>903</v>
      </c>
      <c r="F357"/>
      <c r="G357" t="s">
        <v>1054</v>
      </c>
      <c r="H357" t="s">
        <v>1127</v>
      </c>
      <c r="I357" t="s">
        <v>307</v>
      </c>
      <c r="J357"/>
      <c r="K357" s="77">
        <v>6.04</v>
      </c>
      <c r="L357" t="s">
        <v>106</v>
      </c>
      <c r="M357" s="78">
        <v>5.1299999999999998E-2</v>
      </c>
      <c r="N357" s="78">
        <v>8.7999999999999995E-2</v>
      </c>
      <c r="O357" s="77">
        <v>157738.82999999999</v>
      </c>
      <c r="P357" s="77">
        <v>81.102944434670874</v>
      </c>
      <c r="Q357" s="77">
        <v>0</v>
      </c>
      <c r="R357" s="77">
        <v>492.40578640453299</v>
      </c>
      <c r="S357" s="78">
        <v>1E-4</v>
      </c>
      <c r="T357" s="78">
        <f t="shared" si="6"/>
        <v>2.5348791863378634E-3</v>
      </c>
      <c r="U357" s="78">
        <f>R357/'סכום נכסי הקרן'!$C$42</f>
        <v>3.567727411693313E-4</v>
      </c>
    </row>
    <row r="358" spans="2:21">
      <c r="B358" t="s">
        <v>1139</v>
      </c>
      <c r="C358" t="s">
        <v>1140</v>
      </c>
      <c r="D358" t="s">
        <v>123</v>
      </c>
      <c r="E358" t="s">
        <v>903</v>
      </c>
      <c r="F358"/>
      <c r="G358" t="s">
        <v>961</v>
      </c>
      <c r="H358" t="s">
        <v>1141</v>
      </c>
      <c r="I358" t="s">
        <v>307</v>
      </c>
      <c r="J358"/>
      <c r="K358" s="77">
        <v>2.66</v>
      </c>
      <c r="L358" t="s">
        <v>110</v>
      </c>
      <c r="M358" s="78">
        <v>3.6299999999999999E-2</v>
      </c>
      <c r="N358" s="78">
        <v>0.46460000000000001</v>
      </c>
      <c r="O358" s="77">
        <v>162996.79</v>
      </c>
      <c r="P358" s="77">
        <v>38.052534274141266</v>
      </c>
      <c r="Q358" s="77">
        <v>0</v>
      </c>
      <c r="R358" s="77">
        <v>251.66404106137901</v>
      </c>
      <c r="S358" s="78">
        <v>5.0000000000000001E-4</v>
      </c>
      <c r="T358" s="78">
        <f t="shared" si="6"/>
        <v>1.2955532961833902E-3</v>
      </c>
      <c r="U358" s="78">
        <f>R358/'סכום נכסי הקרן'!$C$42</f>
        <v>1.8234324669258757E-4</v>
      </c>
    </row>
    <row r="359" spans="2:21">
      <c r="B359" t="s">
        <v>227</v>
      </c>
      <c r="C359" s="16"/>
      <c r="D359" s="16"/>
      <c r="E359" s="16"/>
      <c r="F359" s="16"/>
    </row>
    <row r="360" spans="2:21">
      <c r="B360" t="s">
        <v>309</v>
      </c>
      <c r="C360" s="16"/>
      <c r="D360" s="16"/>
      <c r="E360" s="16"/>
      <c r="F360" s="16"/>
    </row>
    <row r="361" spans="2:21">
      <c r="B361" t="s">
        <v>310</v>
      </c>
      <c r="C361" s="16"/>
      <c r="D361" s="16"/>
      <c r="E361" s="16"/>
      <c r="F361" s="16"/>
    </row>
    <row r="362" spans="2:21">
      <c r="B362" t="s">
        <v>311</v>
      </c>
      <c r="C362" s="16"/>
      <c r="D362" s="16"/>
      <c r="E362" s="16"/>
      <c r="F362" s="16"/>
    </row>
    <row r="363" spans="2:21">
      <c r="B363" t="s">
        <v>312</v>
      </c>
      <c r="C363" s="16"/>
      <c r="D363" s="16"/>
      <c r="E363" s="16"/>
      <c r="F363" s="16"/>
    </row>
    <row r="364" spans="2:21">
      <c r="C364" s="16"/>
      <c r="D364" s="16"/>
      <c r="E364" s="16"/>
      <c r="F364" s="16"/>
    </row>
    <row r="365" spans="2:21">
      <c r="C365" s="16"/>
      <c r="D365" s="16"/>
      <c r="E365" s="16"/>
      <c r="F365" s="16"/>
    </row>
    <row r="366" spans="2:21">
      <c r="C366" s="16"/>
      <c r="D366" s="16"/>
      <c r="E366" s="16"/>
      <c r="F366" s="16"/>
    </row>
    <row r="367" spans="2:21">
      <c r="C367" s="16"/>
      <c r="D367" s="16"/>
      <c r="E367" s="16"/>
      <c r="F367" s="16"/>
    </row>
    <row r="368" spans="2:21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B772" s="16"/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9"/>
      <c r="C774" s="16"/>
      <c r="D774" s="16"/>
      <c r="E774" s="16"/>
      <c r="F774" s="16"/>
    </row>
    <row r="775" spans="2:6"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</sheetData>
  <mergeCells count="2">
    <mergeCell ref="B6:U6"/>
    <mergeCell ref="B7:U7"/>
  </mergeCells>
  <dataValidations count="5">
    <dataValidation allowBlank="1" showInputMessage="1" showErrorMessage="1" sqref="Q9 C1:C4" xr:uid="{00000000-0002-0000-0400-000003000000}"/>
    <dataValidation type="list" allowBlank="1" showInputMessage="1" showErrorMessage="1" sqref="L12:L804" xr:uid="{00000000-0002-0000-0400-000000000000}">
      <formula1>$BN$7:$BN$11</formula1>
    </dataValidation>
    <dataValidation type="list" allowBlank="1" showInputMessage="1" showErrorMessage="1" sqref="E12:E798" xr:uid="{00000000-0002-0000-0400-000001000000}">
      <formula1>$BI$7:$BI$11</formula1>
    </dataValidation>
    <dataValidation type="list" allowBlank="1" showInputMessage="1" showErrorMessage="1" sqref="I12:I804" xr:uid="{00000000-0002-0000-0400-000002000000}">
      <formula1>$BM$7:$BM$10</formula1>
    </dataValidation>
    <dataValidation type="list" allowBlank="1" showInputMessage="1" showErrorMessage="1" sqref="G12:G804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205" workbookViewId="0">
      <selection activeCell="F220" sqref="F220:F26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 s="1" customFormat="1">
      <c r="B1" s="2" t="s">
        <v>0</v>
      </c>
      <c r="C1" s="82">
        <v>45197</v>
      </c>
    </row>
    <row r="2" spans="2:62" s="1" customFormat="1">
      <c r="B2" s="2" t="s">
        <v>1</v>
      </c>
      <c r="C2" s="12" t="s">
        <v>2662</v>
      </c>
    </row>
    <row r="3" spans="2:62" s="1" customFormat="1">
      <c r="B3" s="2" t="s">
        <v>2</v>
      </c>
      <c r="C3" s="26" t="s">
        <v>2663</v>
      </c>
    </row>
    <row r="4" spans="2:62" s="1" customFormat="1">
      <c r="B4" s="2" t="s">
        <v>3</v>
      </c>
      <c r="C4" s="83" t="s">
        <v>196</v>
      </c>
    </row>
    <row r="6" spans="2:62" ht="26.25" customHeight="1">
      <c r="B6" s="115" t="s">
        <v>68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7"/>
      <c r="BJ6" s="19"/>
    </row>
    <row r="7" spans="2:62" ht="26.25" customHeight="1">
      <c r="B7" s="115" t="s">
        <v>91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186</v>
      </c>
      <c r="J8" s="38" t="s">
        <v>187</v>
      </c>
      <c r="K8" s="38" t="s">
        <v>191</v>
      </c>
      <c r="L8" s="38" t="s">
        <v>56</v>
      </c>
      <c r="M8" s="38" t="s">
        <v>73</v>
      </c>
      <c r="N8" s="38" t="s">
        <v>57</v>
      </c>
      <c r="O8" s="46" t="s">
        <v>182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183</v>
      </c>
      <c r="J9" s="21"/>
      <c r="K9" s="21" t="s">
        <v>184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12146263.369999999</v>
      </c>
      <c r="J11" s="7"/>
      <c r="K11" s="75">
        <v>130.31858</v>
      </c>
      <c r="L11" s="75">
        <v>256473.02537089205</v>
      </c>
      <c r="M11" s="7"/>
      <c r="N11" s="76">
        <v>1</v>
      </c>
      <c r="O11" s="76">
        <v>0.18579999999999999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11418380.310000001</v>
      </c>
      <c r="K12" s="81">
        <v>85.649090000000001</v>
      </c>
      <c r="L12" s="81">
        <v>181708.595571616</v>
      </c>
      <c r="N12" s="80">
        <v>0.70850000000000002</v>
      </c>
      <c r="O12" s="80">
        <v>0.13170000000000001</v>
      </c>
    </row>
    <row r="13" spans="2:62">
      <c r="B13" s="79" t="s">
        <v>1142</v>
      </c>
      <c r="E13" s="16"/>
      <c r="F13" s="16"/>
      <c r="G13" s="16"/>
      <c r="I13" s="81">
        <v>3735456.98</v>
      </c>
      <c r="K13" s="81">
        <v>72.255009999999999</v>
      </c>
      <c r="L13" s="81">
        <v>111459.81956582</v>
      </c>
      <c r="N13" s="80">
        <v>0.43459999999999999</v>
      </c>
      <c r="O13" s="80">
        <v>8.0799999999999997E-2</v>
      </c>
    </row>
    <row r="14" spans="2:62">
      <c r="B14" t="s">
        <v>1143</v>
      </c>
      <c r="C14" t="s">
        <v>1144</v>
      </c>
      <c r="D14" t="s">
        <v>100</v>
      </c>
      <c r="E14" t="s">
        <v>123</v>
      </c>
      <c r="F14" t="s">
        <v>659</v>
      </c>
      <c r="G14" t="s">
        <v>346</v>
      </c>
      <c r="H14" t="s">
        <v>102</v>
      </c>
      <c r="I14" s="77">
        <v>97845.41</v>
      </c>
      <c r="J14" s="77">
        <v>2464</v>
      </c>
      <c r="K14" s="77">
        <v>0</v>
      </c>
      <c r="L14" s="77">
        <v>2410.9109023999999</v>
      </c>
      <c r="M14" s="78">
        <v>4.0000000000000002E-4</v>
      </c>
      <c r="N14" s="78">
        <v>9.4000000000000004E-3</v>
      </c>
      <c r="O14" s="78">
        <v>1.6999999999999999E-3</v>
      </c>
    </row>
    <row r="15" spans="2:62">
      <c r="B15" t="s">
        <v>1145</v>
      </c>
      <c r="C15" t="s">
        <v>1146</v>
      </c>
      <c r="D15" t="s">
        <v>100</v>
      </c>
      <c r="E15" t="s">
        <v>123</v>
      </c>
      <c r="F15" t="s">
        <v>1147</v>
      </c>
      <c r="G15" t="s">
        <v>688</v>
      </c>
      <c r="H15" t="s">
        <v>102</v>
      </c>
      <c r="I15" s="77">
        <v>11797.62</v>
      </c>
      <c r="J15" s="77">
        <v>26940</v>
      </c>
      <c r="K15" s="77">
        <v>0</v>
      </c>
      <c r="L15" s="77">
        <v>3178.278828</v>
      </c>
      <c r="M15" s="78">
        <v>2.0000000000000001E-4</v>
      </c>
      <c r="N15" s="78">
        <v>1.24E-2</v>
      </c>
      <c r="O15" s="78">
        <v>2.3E-3</v>
      </c>
    </row>
    <row r="16" spans="2:62">
      <c r="B16" t="s">
        <v>1148</v>
      </c>
      <c r="C16" t="s">
        <v>1149</v>
      </c>
      <c r="D16" t="s">
        <v>100</v>
      </c>
      <c r="E16" t="s">
        <v>123</v>
      </c>
      <c r="F16" t="s">
        <v>840</v>
      </c>
      <c r="G16" t="s">
        <v>688</v>
      </c>
      <c r="H16" t="s">
        <v>102</v>
      </c>
      <c r="I16" s="77">
        <v>36997.33</v>
      </c>
      <c r="J16" s="77">
        <v>6008</v>
      </c>
      <c r="K16" s="77">
        <v>0</v>
      </c>
      <c r="L16" s="77">
        <v>2222.7995864</v>
      </c>
      <c r="M16" s="78">
        <v>2.9999999999999997E-4</v>
      </c>
      <c r="N16" s="78">
        <v>8.6999999999999994E-3</v>
      </c>
      <c r="O16" s="78">
        <v>1.6000000000000001E-3</v>
      </c>
    </row>
    <row r="17" spans="2:15">
      <c r="B17" t="s">
        <v>1150</v>
      </c>
      <c r="C17" t="s">
        <v>1151</v>
      </c>
      <c r="D17" t="s">
        <v>100</v>
      </c>
      <c r="E17" t="s">
        <v>123</v>
      </c>
      <c r="F17" t="s">
        <v>843</v>
      </c>
      <c r="G17" t="s">
        <v>688</v>
      </c>
      <c r="H17" t="s">
        <v>102</v>
      </c>
      <c r="I17" s="77">
        <v>203473.28</v>
      </c>
      <c r="J17" s="77">
        <v>1124</v>
      </c>
      <c r="K17" s="77">
        <v>0</v>
      </c>
      <c r="L17" s="77">
        <v>2287.0396672000002</v>
      </c>
      <c r="M17" s="78">
        <v>4.0000000000000002E-4</v>
      </c>
      <c r="N17" s="78">
        <v>8.8999999999999999E-3</v>
      </c>
      <c r="O17" s="78">
        <v>1.6999999999999999E-3</v>
      </c>
    </row>
    <row r="18" spans="2:15">
      <c r="B18" t="s">
        <v>1152</v>
      </c>
      <c r="C18" t="s">
        <v>1153</v>
      </c>
      <c r="D18" t="s">
        <v>100</v>
      </c>
      <c r="E18" t="s">
        <v>123</v>
      </c>
      <c r="F18" t="s">
        <v>451</v>
      </c>
      <c r="G18" t="s">
        <v>452</v>
      </c>
      <c r="H18" t="s">
        <v>102</v>
      </c>
      <c r="I18" s="77">
        <v>57973.59</v>
      </c>
      <c r="J18" s="77">
        <v>3962</v>
      </c>
      <c r="K18" s="77">
        <v>0</v>
      </c>
      <c r="L18" s="77">
        <v>2296.9136358000001</v>
      </c>
      <c r="M18" s="78">
        <v>2.0000000000000001E-4</v>
      </c>
      <c r="N18" s="78">
        <v>8.9999999999999993E-3</v>
      </c>
      <c r="O18" s="78">
        <v>1.6999999999999999E-3</v>
      </c>
    </row>
    <row r="19" spans="2:15">
      <c r="B19" t="s">
        <v>1154</v>
      </c>
      <c r="C19" t="s">
        <v>1155</v>
      </c>
      <c r="D19" t="s">
        <v>100</v>
      </c>
      <c r="E19" t="s">
        <v>123</v>
      </c>
      <c r="F19" t="s">
        <v>726</v>
      </c>
      <c r="G19" t="s">
        <v>452</v>
      </c>
      <c r="H19" t="s">
        <v>102</v>
      </c>
      <c r="I19" s="77">
        <v>47936.73</v>
      </c>
      <c r="J19" s="77">
        <v>3012</v>
      </c>
      <c r="K19" s="77">
        <v>0</v>
      </c>
      <c r="L19" s="77">
        <v>1443.8543076000001</v>
      </c>
      <c r="M19" s="78">
        <v>2.0000000000000001E-4</v>
      </c>
      <c r="N19" s="78">
        <v>5.5999999999999999E-3</v>
      </c>
      <c r="O19" s="78">
        <v>1E-3</v>
      </c>
    </row>
    <row r="20" spans="2:15">
      <c r="B20" t="s">
        <v>1156</v>
      </c>
      <c r="C20" t="s">
        <v>1157</v>
      </c>
      <c r="D20" t="s">
        <v>100</v>
      </c>
      <c r="E20" t="s">
        <v>123</v>
      </c>
      <c r="F20" t="s">
        <v>897</v>
      </c>
      <c r="G20" t="s">
        <v>706</v>
      </c>
      <c r="H20" t="s">
        <v>102</v>
      </c>
      <c r="I20" s="77">
        <v>9197.09</v>
      </c>
      <c r="J20" s="77">
        <v>75810</v>
      </c>
      <c r="K20" s="77">
        <v>0</v>
      </c>
      <c r="L20" s="77">
        <v>6972.3139289999999</v>
      </c>
      <c r="M20" s="78">
        <v>2.0000000000000001E-4</v>
      </c>
      <c r="N20" s="78">
        <v>2.7199999999999998E-2</v>
      </c>
      <c r="O20" s="78">
        <v>5.1000000000000004E-3</v>
      </c>
    </row>
    <row r="21" spans="2:15">
      <c r="B21" t="s">
        <v>1158</v>
      </c>
      <c r="C21" t="s">
        <v>1159</v>
      </c>
      <c r="D21" t="s">
        <v>100</v>
      </c>
      <c r="E21" t="s">
        <v>123</v>
      </c>
      <c r="F21" t="s">
        <v>644</v>
      </c>
      <c r="G21" t="s">
        <v>570</v>
      </c>
      <c r="H21" t="s">
        <v>102</v>
      </c>
      <c r="I21" s="77">
        <v>5954.61</v>
      </c>
      <c r="J21" s="77">
        <v>5193</v>
      </c>
      <c r="K21" s="77">
        <v>0</v>
      </c>
      <c r="L21" s="77">
        <v>309.2228973</v>
      </c>
      <c r="M21" s="78">
        <v>1E-4</v>
      </c>
      <c r="N21" s="78">
        <v>1.1999999999999999E-3</v>
      </c>
      <c r="O21" s="78">
        <v>2.0000000000000001E-4</v>
      </c>
    </row>
    <row r="22" spans="2:15">
      <c r="B22" t="s">
        <v>1160</v>
      </c>
      <c r="C22" t="s">
        <v>1161</v>
      </c>
      <c r="D22" t="s">
        <v>100</v>
      </c>
      <c r="E22" t="s">
        <v>123</v>
      </c>
      <c r="F22" t="s">
        <v>1162</v>
      </c>
      <c r="G22" t="s">
        <v>570</v>
      </c>
      <c r="H22" t="s">
        <v>102</v>
      </c>
      <c r="I22" s="77">
        <v>190876.52</v>
      </c>
      <c r="J22" s="77">
        <v>1022</v>
      </c>
      <c r="K22" s="77">
        <v>0</v>
      </c>
      <c r="L22" s="77">
        <v>1950.7580344</v>
      </c>
      <c r="M22" s="78">
        <v>4.0000000000000002E-4</v>
      </c>
      <c r="N22" s="78">
        <v>7.6E-3</v>
      </c>
      <c r="O22" s="78">
        <v>1.4E-3</v>
      </c>
    </row>
    <row r="23" spans="2:15">
      <c r="B23" t="s">
        <v>1163</v>
      </c>
      <c r="C23" t="s">
        <v>1164</v>
      </c>
      <c r="D23" t="s">
        <v>100</v>
      </c>
      <c r="E23" t="s">
        <v>123</v>
      </c>
      <c r="F23" t="s">
        <v>1165</v>
      </c>
      <c r="G23" t="s">
        <v>320</v>
      </c>
      <c r="H23" t="s">
        <v>102</v>
      </c>
      <c r="I23" s="77">
        <v>268416.95</v>
      </c>
      <c r="J23" s="77">
        <v>2059</v>
      </c>
      <c r="K23" s="77">
        <v>0</v>
      </c>
      <c r="L23" s="77">
        <v>5526.7050005000001</v>
      </c>
      <c r="M23" s="78">
        <v>2.0000000000000001E-4</v>
      </c>
      <c r="N23" s="78">
        <v>2.1499999999999998E-2</v>
      </c>
      <c r="O23" s="78">
        <v>4.0000000000000001E-3</v>
      </c>
    </row>
    <row r="24" spans="2:15">
      <c r="B24" t="s">
        <v>1166</v>
      </c>
      <c r="C24" t="s">
        <v>1167</v>
      </c>
      <c r="D24" t="s">
        <v>100</v>
      </c>
      <c r="E24" t="s">
        <v>123</v>
      </c>
      <c r="F24" t="s">
        <v>338</v>
      </c>
      <c r="G24" t="s">
        <v>320</v>
      </c>
      <c r="H24" t="s">
        <v>102</v>
      </c>
      <c r="I24" s="77">
        <v>320033.91999999998</v>
      </c>
      <c r="J24" s="77">
        <v>3389</v>
      </c>
      <c r="K24" s="77">
        <v>0</v>
      </c>
      <c r="L24" s="77">
        <v>10845.949548799999</v>
      </c>
      <c r="M24" s="78">
        <v>2.0000000000000001E-4</v>
      </c>
      <c r="N24" s="78">
        <v>4.2299999999999997E-2</v>
      </c>
      <c r="O24" s="78">
        <v>7.9000000000000008E-3</v>
      </c>
    </row>
    <row r="25" spans="2:15">
      <c r="B25" t="s">
        <v>1168</v>
      </c>
      <c r="C25" t="s">
        <v>1169</v>
      </c>
      <c r="D25" t="s">
        <v>100</v>
      </c>
      <c r="E25" t="s">
        <v>123</v>
      </c>
      <c r="F25" t="s">
        <v>319</v>
      </c>
      <c r="G25" t="s">
        <v>320</v>
      </c>
      <c r="H25" t="s">
        <v>102</v>
      </c>
      <c r="I25" s="77">
        <v>374386.85</v>
      </c>
      <c r="J25" s="77">
        <v>3151</v>
      </c>
      <c r="K25" s="77">
        <v>0</v>
      </c>
      <c r="L25" s="77">
        <v>11796.9296435</v>
      </c>
      <c r="M25" s="78">
        <v>2.0000000000000001E-4</v>
      </c>
      <c r="N25" s="78">
        <v>4.5999999999999999E-2</v>
      </c>
      <c r="O25" s="78">
        <v>8.5000000000000006E-3</v>
      </c>
    </row>
    <row r="26" spans="2:15">
      <c r="B26" t="s">
        <v>1170</v>
      </c>
      <c r="C26" t="s">
        <v>1171</v>
      </c>
      <c r="D26" t="s">
        <v>100</v>
      </c>
      <c r="E26" t="s">
        <v>123</v>
      </c>
      <c r="F26" t="s">
        <v>917</v>
      </c>
      <c r="G26" t="s">
        <v>320</v>
      </c>
      <c r="H26" t="s">
        <v>102</v>
      </c>
      <c r="I26" s="77">
        <v>61754.27</v>
      </c>
      <c r="J26" s="77">
        <v>13810</v>
      </c>
      <c r="K26" s="77">
        <v>0</v>
      </c>
      <c r="L26" s="77">
        <v>8528.2646870000008</v>
      </c>
      <c r="M26" s="78">
        <v>2.0000000000000001E-4</v>
      </c>
      <c r="N26" s="78">
        <v>3.3300000000000003E-2</v>
      </c>
      <c r="O26" s="78">
        <v>6.1999999999999998E-3</v>
      </c>
    </row>
    <row r="27" spans="2:15">
      <c r="B27" t="s">
        <v>1172</v>
      </c>
      <c r="C27" t="s">
        <v>1173</v>
      </c>
      <c r="D27" t="s">
        <v>100</v>
      </c>
      <c r="E27" t="s">
        <v>123</v>
      </c>
      <c r="F27" t="s">
        <v>1174</v>
      </c>
      <c r="G27" t="s">
        <v>320</v>
      </c>
      <c r="H27" t="s">
        <v>102</v>
      </c>
      <c r="I27" s="77">
        <v>9961.7900000000009</v>
      </c>
      <c r="J27" s="77">
        <v>16360</v>
      </c>
      <c r="K27" s="77">
        <v>0</v>
      </c>
      <c r="L27" s="77">
        <v>1629.748844</v>
      </c>
      <c r="M27" s="78">
        <v>1E-4</v>
      </c>
      <c r="N27" s="78">
        <v>6.4000000000000003E-3</v>
      </c>
      <c r="O27" s="78">
        <v>1.1999999999999999E-3</v>
      </c>
    </row>
    <row r="28" spans="2:15">
      <c r="B28" t="s">
        <v>1175</v>
      </c>
      <c r="C28" t="s">
        <v>1176</v>
      </c>
      <c r="D28" t="s">
        <v>100</v>
      </c>
      <c r="E28" t="s">
        <v>123</v>
      </c>
      <c r="F28" t="s">
        <v>783</v>
      </c>
      <c r="G28" t="s">
        <v>112</v>
      </c>
      <c r="H28" t="s">
        <v>102</v>
      </c>
      <c r="I28" s="77">
        <v>2306.46</v>
      </c>
      <c r="J28" s="77">
        <v>146100</v>
      </c>
      <c r="K28" s="77">
        <v>27.406040000000001</v>
      </c>
      <c r="L28" s="77">
        <v>3397.1441</v>
      </c>
      <c r="M28" s="78">
        <v>5.9999999999999995E-4</v>
      </c>
      <c r="N28" s="78">
        <v>1.32E-2</v>
      </c>
      <c r="O28" s="78">
        <v>2.5000000000000001E-3</v>
      </c>
    </row>
    <row r="29" spans="2:15">
      <c r="B29" t="s">
        <v>1177</v>
      </c>
      <c r="C29" t="s">
        <v>1178</v>
      </c>
      <c r="D29" t="s">
        <v>100</v>
      </c>
      <c r="E29" t="s">
        <v>123</v>
      </c>
      <c r="F29" t="s">
        <v>1179</v>
      </c>
      <c r="G29" t="s">
        <v>112</v>
      </c>
      <c r="H29" t="s">
        <v>102</v>
      </c>
      <c r="I29" s="77">
        <v>1091.97</v>
      </c>
      <c r="J29" s="77">
        <v>97080</v>
      </c>
      <c r="K29" s="77">
        <v>0</v>
      </c>
      <c r="L29" s="77">
        <v>1060.084476</v>
      </c>
      <c r="M29" s="78">
        <v>1E-4</v>
      </c>
      <c r="N29" s="78">
        <v>4.1000000000000003E-3</v>
      </c>
      <c r="O29" s="78">
        <v>8.0000000000000004E-4</v>
      </c>
    </row>
    <row r="30" spans="2:15">
      <c r="B30" t="s">
        <v>1180</v>
      </c>
      <c r="C30" t="s">
        <v>1181</v>
      </c>
      <c r="D30" t="s">
        <v>100</v>
      </c>
      <c r="E30" t="s">
        <v>123</v>
      </c>
      <c r="F30" t="s">
        <v>1182</v>
      </c>
      <c r="G30" t="s">
        <v>715</v>
      </c>
      <c r="H30" t="s">
        <v>102</v>
      </c>
      <c r="I30" s="77">
        <v>19272.61</v>
      </c>
      <c r="J30" s="77">
        <v>5439</v>
      </c>
      <c r="K30" s="77">
        <v>22.109539999999999</v>
      </c>
      <c r="L30" s="77">
        <v>1070.3467979</v>
      </c>
      <c r="M30" s="78">
        <v>1E-4</v>
      </c>
      <c r="N30" s="78">
        <v>4.1999999999999997E-3</v>
      </c>
      <c r="O30" s="78">
        <v>8.0000000000000004E-4</v>
      </c>
    </row>
    <row r="31" spans="2:15">
      <c r="B31" t="s">
        <v>1183</v>
      </c>
      <c r="C31" t="s">
        <v>1184</v>
      </c>
      <c r="D31" t="s">
        <v>100</v>
      </c>
      <c r="E31" t="s">
        <v>123</v>
      </c>
      <c r="F31" t="s">
        <v>1185</v>
      </c>
      <c r="G31" t="s">
        <v>715</v>
      </c>
      <c r="H31" t="s">
        <v>102</v>
      </c>
      <c r="I31" s="77">
        <v>178812.4</v>
      </c>
      <c r="J31" s="77">
        <v>1147</v>
      </c>
      <c r="K31" s="77">
        <v>0</v>
      </c>
      <c r="L31" s="77">
        <v>2050.9782279999999</v>
      </c>
      <c r="M31" s="78">
        <v>2.0000000000000001E-4</v>
      </c>
      <c r="N31" s="78">
        <v>8.0000000000000002E-3</v>
      </c>
      <c r="O31" s="78">
        <v>1.5E-3</v>
      </c>
    </row>
    <row r="32" spans="2:15">
      <c r="B32" t="s">
        <v>1186</v>
      </c>
      <c r="C32" t="s">
        <v>1187</v>
      </c>
      <c r="D32" t="s">
        <v>100</v>
      </c>
      <c r="E32" t="s">
        <v>123</v>
      </c>
      <c r="F32" t="s">
        <v>1188</v>
      </c>
      <c r="G32" t="s">
        <v>715</v>
      </c>
      <c r="H32" t="s">
        <v>102</v>
      </c>
      <c r="I32" s="77">
        <v>1030.75</v>
      </c>
      <c r="J32" s="77">
        <v>56570</v>
      </c>
      <c r="K32" s="77">
        <v>0</v>
      </c>
      <c r="L32" s="77">
        <v>583.09527500000002</v>
      </c>
      <c r="M32" s="78">
        <v>1E-4</v>
      </c>
      <c r="N32" s="78">
        <v>2.3E-3</v>
      </c>
      <c r="O32" s="78">
        <v>4.0000000000000002E-4</v>
      </c>
    </row>
    <row r="33" spans="2:15">
      <c r="B33" t="s">
        <v>1189</v>
      </c>
      <c r="C33" t="s">
        <v>1190</v>
      </c>
      <c r="D33" t="s">
        <v>100</v>
      </c>
      <c r="E33" t="s">
        <v>123</v>
      </c>
      <c r="F33" t="s">
        <v>709</v>
      </c>
      <c r="G33" t="s">
        <v>494</v>
      </c>
      <c r="H33" t="s">
        <v>102</v>
      </c>
      <c r="I33" s="77">
        <v>377257.92</v>
      </c>
      <c r="J33" s="77">
        <v>2107</v>
      </c>
      <c r="K33" s="77">
        <v>0</v>
      </c>
      <c r="L33" s="77">
        <v>7948.8243744000001</v>
      </c>
      <c r="M33" s="78">
        <v>2.9999999999999997E-4</v>
      </c>
      <c r="N33" s="78">
        <v>3.1E-2</v>
      </c>
      <c r="O33" s="78">
        <v>5.7999999999999996E-3</v>
      </c>
    </row>
    <row r="34" spans="2:15">
      <c r="B34" t="s">
        <v>1191</v>
      </c>
      <c r="C34" t="s">
        <v>1192</v>
      </c>
      <c r="D34" t="s">
        <v>100</v>
      </c>
      <c r="E34" t="s">
        <v>123</v>
      </c>
      <c r="F34" t="s">
        <v>1193</v>
      </c>
      <c r="G34" t="s">
        <v>1194</v>
      </c>
      <c r="H34" t="s">
        <v>102</v>
      </c>
      <c r="I34" s="77">
        <v>13428.93</v>
      </c>
      <c r="J34" s="77">
        <v>9321</v>
      </c>
      <c r="K34" s="77">
        <v>0</v>
      </c>
      <c r="L34" s="77">
        <v>1251.7105653000001</v>
      </c>
      <c r="M34" s="78">
        <v>1E-4</v>
      </c>
      <c r="N34" s="78">
        <v>4.8999999999999998E-3</v>
      </c>
      <c r="O34" s="78">
        <v>8.9999999999999998E-4</v>
      </c>
    </row>
    <row r="35" spans="2:15">
      <c r="B35" t="s">
        <v>1195</v>
      </c>
      <c r="C35" t="s">
        <v>1196</v>
      </c>
      <c r="D35" t="s">
        <v>100</v>
      </c>
      <c r="E35" t="s">
        <v>123</v>
      </c>
      <c r="F35" t="s">
        <v>1197</v>
      </c>
      <c r="G35" t="s">
        <v>1194</v>
      </c>
      <c r="H35" t="s">
        <v>102</v>
      </c>
      <c r="I35" s="77">
        <v>2582.62</v>
      </c>
      <c r="J35" s="77">
        <v>42120</v>
      </c>
      <c r="K35" s="77">
        <v>0</v>
      </c>
      <c r="L35" s="77">
        <v>1087.799544</v>
      </c>
      <c r="M35" s="78">
        <v>1E-4</v>
      </c>
      <c r="N35" s="78">
        <v>4.1999999999999997E-3</v>
      </c>
      <c r="O35" s="78">
        <v>8.0000000000000004E-4</v>
      </c>
    </row>
    <row r="36" spans="2:15">
      <c r="B36" t="s">
        <v>1198</v>
      </c>
      <c r="C36" t="s">
        <v>1199</v>
      </c>
      <c r="D36" t="s">
        <v>100</v>
      </c>
      <c r="E36" t="s">
        <v>123</v>
      </c>
      <c r="F36" t="s">
        <v>1200</v>
      </c>
      <c r="G36" t="s">
        <v>1201</v>
      </c>
      <c r="H36" t="s">
        <v>102</v>
      </c>
      <c r="I36" s="77">
        <v>30585.8</v>
      </c>
      <c r="J36" s="77">
        <v>8007</v>
      </c>
      <c r="K36" s="77">
        <v>0</v>
      </c>
      <c r="L36" s="77">
        <v>2449.0050059999999</v>
      </c>
      <c r="M36" s="78">
        <v>2.9999999999999997E-4</v>
      </c>
      <c r="N36" s="78">
        <v>9.4999999999999998E-3</v>
      </c>
      <c r="O36" s="78">
        <v>1.8E-3</v>
      </c>
    </row>
    <row r="37" spans="2:15">
      <c r="B37" t="s">
        <v>1202</v>
      </c>
      <c r="C37" t="s">
        <v>1203</v>
      </c>
      <c r="D37" t="s">
        <v>100</v>
      </c>
      <c r="E37" t="s">
        <v>123</v>
      </c>
      <c r="F37" t="s">
        <v>827</v>
      </c>
      <c r="G37" t="s">
        <v>828</v>
      </c>
      <c r="H37" t="s">
        <v>102</v>
      </c>
      <c r="I37" s="77">
        <v>133568.89000000001</v>
      </c>
      <c r="J37" s="77">
        <v>2562</v>
      </c>
      <c r="K37" s="77">
        <v>0</v>
      </c>
      <c r="L37" s="77">
        <v>3422.0349618</v>
      </c>
      <c r="M37" s="78">
        <v>4.0000000000000002E-4</v>
      </c>
      <c r="N37" s="78">
        <v>1.3299999999999999E-2</v>
      </c>
      <c r="O37" s="78">
        <v>2.5000000000000001E-3</v>
      </c>
    </row>
    <row r="38" spans="2:15">
      <c r="B38" t="s">
        <v>1204</v>
      </c>
      <c r="C38" t="s">
        <v>1205</v>
      </c>
      <c r="D38" t="s">
        <v>100</v>
      </c>
      <c r="E38" t="s">
        <v>123</v>
      </c>
      <c r="F38" t="s">
        <v>430</v>
      </c>
      <c r="G38" t="s">
        <v>335</v>
      </c>
      <c r="H38" t="s">
        <v>102</v>
      </c>
      <c r="I38" s="77">
        <v>26806.959999999999</v>
      </c>
      <c r="J38" s="77">
        <v>5860</v>
      </c>
      <c r="K38" s="77">
        <v>0</v>
      </c>
      <c r="L38" s="77">
        <v>1570.8878560000001</v>
      </c>
      <c r="M38" s="78">
        <v>2.0000000000000001E-4</v>
      </c>
      <c r="N38" s="78">
        <v>6.1000000000000004E-3</v>
      </c>
      <c r="O38" s="78">
        <v>1.1000000000000001E-3</v>
      </c>
    </row>
    <row r="39" spans="2:15">
      <c r="B39" t="s">
        <v>1206</v>
      </c>
      <c r="C39" t="s">
        <v>1207</v>
      </c>
      <c r="D39" t="s">
        <v>100</v>
      </c>
      <c r="E39" t="s">
        <v>123</v>
      </c>
      <c r="F39" t="s">
        <v>1208</v>
      </c>
      <c r="G39" t="s">
        <v>335</v>
      </c>
      <c r="H39" t="s">
        <v>102</v>
      </c>
      <c r="I39" s="77">
        <v>19130.32</v>
      </c>
      <c r="J39" s="77">
        <v>2610</v>
      </c>
      <c r="K39" s="77">
        <v>0</v>
      </c>
      <c r="L39" s="77">
        <v>499.30135200000001</v>
      </c>
      <c r="M39" s="78">
        <v>1E-4</v>
      </c>
      <c r="N39" s="78">
        <v>1.9E-3</v>
      </c>
      <c r="O39" s="78">
        <v>4.0000000000000002E-4</v>
      </c>
    </row>
    <row r="40" spans="2:15">
      <c r="B40" t="s">
        <v>1209</v>
      </c>
      <c r="C40" t="s">
        <v>1210</v>
      </c>
      <c r="D40" t="s">
        <v>100</v>
      </c>
      <c r="E40" t="s">
        <v>123</v>
      </c>
      <c r="F40" t="s">
        <v>433</v>
      </c>
      <c r="G40" t="s">
        <v>335</v>
      </c>
      <c r="H40" t="s">
        <v>102</v>
      </c>
      <c r="I40" s="77">
        <v>102904.85</v>
      </c>
      <c r="J40" s="77">
        <v>1845</v>
      </c>
      <c r="K40" s="77">
        <v>0</v>
      </c>
      <c r="L40" s="77">
        <v>1898.5944824999999</v>
      </c>
      <c r="M40" s="78">
        <v>2.0000000000000001E-4</v>
      </c>
      <c r="N40" s="78">
        <v>7.4000000000000003E-3</v>
      </c>
      <c r="O40" s="78">
        <v>1.4E-3</v>
      </c>
    </row>
    <row r="41" spans="2:15">
      <c r="B41" t="s">
        <v>1211</v>
      </c>
      <c r="C41" t="s">
        <v>1212</v>
      </c>
      <c r="D41" t="s">
        <v>100</v>
      </c>
      <c r="E41" t="s">
        <v>123</v>
      </c>
      <c r="F41" t="s">
        <v>444</v>
      </c>
      <c r="G41" t="s">
        <v>335</v>
      </c>
      <c r="H41" t="s">
        <v>102</v>
      </c>
      <c r="I41" s="77">
        <v>7276.61</v>
      </c>
      <c r="J41" s="77">
        <v>31500</v>
      </c>
      <c r="K41" s="77">
        <v>0</v>
      </c>
      <c r="L41" s="77">
        <v>2292.1321499999999</v>
      </c>
      <c r="M41" s="78">
        <v>2.9999999999999997E-4</v>
      </c>
      <c r="N41" s="78">
        <v>8.8999999999999999E-3</v>
      </c>
      <c r="O41" s="78">
        <v>1.6999999999999999E-3</v>
      </c>
    </row>
    <row r="42" spans="2:15">
      <c r="B42" t="s">
        <v>1213</v>
      </c>
      <c r="C42" t="s">
        <v>1214</v>
      </c>
      <c r="D42" t="s">
        <v>100</v>
      </c>
      <c r="E42" t="s">
        <v>123</v>
      </c>
      <c r="F42" t="s">
        <v>387</v>
      </c>
      <c r="G42" t="s">
        <v>335</v>
      </c>
      <c r="H42" t="s">
        <v>102</v>
      </c>
      <c r="I42" s="77">
        <v>410684.66</v>
      </c>
      <c r="J42" s="77">
        <v>916.2</v>
      </c>
      <c r="K42" s="77">
        <v>0</v>
      </c>
      <c r="L42" s="77">
        <v>3762.6928549200002</v>
      </c>
      <c r="M42" s="78">
        <v>5.0000000000000001E-4</v>
      </c>
      <c r="N42" s="78">
        <v>1.47E-2</v>
      </c>
      <c r="O42" s="78">
        <v>2.7000000000000001E-3</v>
      </c>
    </row>
    <row r="43" spans="2:15">
      <c r="B43" t="s">
        <v>1215</v>
      </c>
      <c r="C43" t="s">
        <v>1216</v>
      </c>
      <c r="D43" t="s">
        <v>100</v>
      </c>
      <c r="E43" t="s">
        <v>123</v>
      </c>
      <c r="F43" t="s">
        <v>399</v>
      </c>
      <c r="G43" t="s">
        <v>335</v>
      </c>
      <c r="H43" t="s">
        <v>102</v>
      </c>
      <c r="I43" s="77">
        <v>18002.32</v>
      </c>
      <c r="J43" s="77">
        <v>23790</v>
      </c>
      <c r="K43" s="77">
        <v>22.739429999999999</v>
      </c>
      <c r="L43" s="77">
        <v>4305.4913580000002</v>
      </c>
      <c r="M43" s="78">
        <v>4.0000000000000002E-4</v>
      </c>
      <c r="N43" s="78">
        <v>1.6799999999999999E-2</v>
      </c>
      <c r="O43" s="78">
        <v>3.0999999999999999E-3</v>
      </c>
    </row>
    <row r="44" spans="2:15">
      <c r="B44" t="s">
        <v>1217</v>
      </c>
      <c r="C44" t="s">
        <v>1218</v>
      </c>
      <c r="D44" t="s">
        <v>100</v>
      </c>
      <c r="E44" t="s">
        <v>123</v>
      </c>
      <c r="F44" t="s">
        <v>365</v>
      </c>
      <c r="G44" t="s">
        <v>335</v>
      </c>
      <c r="H44" t="s">
        <v>102</v>
      </c>
      <c r="I44" s="77">
        <v>21842.03</v>
      </c>
      <c r="J44" s="77">
        <v>19540</v>
      </c>
      <c r="K44" s="77">
        <v>0</v>
      </c>
      <c r="L44" s="77">
        <v>4267.9326620000002</v>
      </c>
      <c r="M44" s="78">
        <v>2.0000000000000001E-4</v>
      </c>
      <c r="N44" s="78">
        <v>1.66E-2</v>
      </c>
      <c r="O44" s="78">
        <v>3.0999999999999999E-3</v>
      </c>
    </row>
    <row r="45" spans="2:15">
      <c r="B45" t="s">
        <v>1219</v>
      </c>
      <c r="C45" t="s">
        <v>1220</v>
      </c>
      <c r="D45" t="s">
        <v>100</v>
      </c>
      <c r="E45" t="s">
        <v>123</v>
      </c>
      <c r="F45" t="s">
        <v>925</v>
      </c>
      <c r="G45" t="s">
        <v>926</v>
      </c>
      <c r="H45" t="s">
        <v>102</v>
      </c>
      <c r="I45" s="77">
        <v>60451.35</v>
      </c>
      <c r="J45" s="77">
        <v>3863</v>
      </c>
      <c r="K45" s="77">
        <v>0</v>
      </c>
      <c r="L45" s="77">
        <v>2335.2356504999998</v>
      </c>
      <c r="M45" s="78">
        <v>1E-4</v>
      </c>
      <c r="N45" s="78">
        <v>9.1000000000000004E-3</v>
      </c>
      <c r="O45" s="78">
        <v>1.6999999999999999E-3</v>
      </c>
    </row>
    <row r="46" spans="2:15">
      <c r="B46" t="s">
        <v>1221</v>
      </c>
      <c r="C46" t="s">
        <v>1222</v>
      </c>
      <c r="D46" t="s">
        <v>100</v>
      </c>
      <c r="E46" t="s">
        <v>123</v>
      </c>
      <c r="F46" t="s">
        <v>1223</v>
      </c>
      <c r="G46" t="s">
        <v>129</v>
      </c>
      <c r="H46" t="s">
        <v>102</v>
      </c>
      <c r="I46" s="77">
        <v>2378.19</v>
      </c>
      <c r="J46" s="77">
        <v>64510</v>
      </c>
      <c r="K46" s="77">
        <v>0</v>
      </c>
      <c r="L46" s="77">
        <v>1534.1703689999999</v>
      </c>
      <c r="M46" s="78">
        <v>0</v>
      </c>
      <c r="N46" s="78">
        <v>6.0000000000000001E-3</v>
      </c>
      <c r="O46" s="78">
        <v>1.1000000000000001E-3</v>
      </c>
    </row>
    <row r="47" spans="2:15">
      <c r="B47" t="s">
        <v>1224</v>
      </c>
      <c r="C47" t="s">
        <v>1225</v>
      </c>
      <c r="D47" t="s">
        <v>100</v>
      </c>
      <c r="E47" t="s">
        <v>123</v>
      </c>
      <c r="F47" t="s">
        <v>497</v>
      </c>
      <c r="G47" t="s">
        <v>132</v>
      </c>
      <c r="H47" t="s">
        <v>102</v>
      </c>
      <c r="I47" s="77">
        <v>609435.38</v>
      </c>
      <c r="J47" s="77">
        <v>537</v>
      </c>
      <c r="K47" s="77">
        <v>0</v>
      </c>
      <c r="L47" s="77">
        <v>3272.6679905999999</v>
      </c>
      <c r="M47" s="78">
        <v>2.0000000000000001E-4</v>
      </c>
      <c r="N47" s="78">
        <v>1.2800000000000001E-2</v>
      </c>
      <c r="O47" s="78">
        <v>2.3999999999999998E-3</v>
      </c>
    </row>
    <row r="48" spans="2:15">
      <c r="B48" s="79" t="s">
        <v>1226</v>
      </c>
      <c r="E48" s="16"/>
      <c r="F48" s="16"/>
      <c r="G48" s="16"/>
      <c r="I48" s="81">
        <v>6252908.54</v>
      </c>
      <c r="K48" s="81">
        <v>0</v>
      </c>
      <c r="L48" s="81">
        <v>59200.358825606003</v>
      </c>
      <c r="N48" s="80">
        <v>0.23080000000000001</v>
      </c>
      <c r="O48" s="80">
        <v>4.2900000000000001E-2</v>
      </c>
    </row>
    <row r="49" spans="2:15">
      <c r="B49" t="s">
        <v>1227</v>
      </c>
      <c r="C49" t="s">
        <v>1228</v>
      </c>
      <c r="D49" t="s">
        <v>100</v>
      </c>
      <c r="E49" t="s">
        <v>123</v>
      </c>
      <c r="F49" t="s">
        <v>1229</v>
      </c>
      <c r="G49" t="s">
        <v>101</v>
      </c>
      <c r="H49" t="s">
        <v>102</v>
      </c>
      <c r="I49" s="77">
        <v>5089.8</v>
      </c>
      <c r="J49" s="77">
        <v>14760</v>
      </c>
      <c r="K49" s="77">
        <v>0</v>
      </c>
      <c r="L49" s="77">
        <v>751.25447999999994</v>
      </c>
      <c r="M49" s="78">
        <v>2.0000000000000001E-4</v>
      </c>
      <c r="N49" s="78">
        <v>2.8999999999999998E-3</v>
      </c>
      <c r="O49" s="78">
        <v>5.0000000000000001E-4</v>
      </c>
    </row>
    <row r="50" spans="2:15">
      <c r="B50" t="s">
        <v>1230</v>
      </c>
      <c r="C50" t="s">
        <v>1231</v>
      </c>
      <c r="D50" t="s">
        <v>100</v>
      </c>
      <c r="E50" t="s">
        <v>123</v>
      </c>
      <c r="F50" t="s">
        <v>819</v>
      </c>
      <c r="G50" t="s">
        <v>346</v>
      </c>
      <c r="H50" t="s">
        <v>102</v>
      </c>
      <c r="I50" s="77">
        <v>522958.01</v>
      </c>
      <c r="J50" s="77">
        <v>125.9</v>
      </c>
      <c r="K50" s="77">
        <v>0</v>
      </c>
      <c r="L50" s="77">
        <v>658.40413459000001</v>
      </c>
      <c r="M50" s="78">
        <v>2.0000000000000001E-4</v>
      </c>
      <c r="N50" s="78">
        <v>2.5999999999999999E-3</v>
      </c>
      <c r="O50" s="78">
        <v>5.0000000000000001E-4</v>
      </c>
    </row>
    <row r="51" spans="2:15">
      <c r="B51" t="s">
        <v>1232</v>
      </c>
      <c r="C51" t="s">
        <v>1233</v>
      </c>
      <c r="D51" t="s">
        <v>100</v>
      </c>
      <c r="E51" t="s">
        <v>123</v>
      </c>
      <c r="F51" t="s">
        <v>698</v>
      </c>
      <c r="G51" t="s">
        <v>346</v>
      </c>
      <c r="H51" t="s">
        <v>102</v>
      </c>
      <c r="I51" s="77">
        <v>104267.33</v>
      </c>
      <c r="J51" s="77">
        <v>363</v>
      </c>
      <c r="K51" s="77">
        <v>0</v>
      </c>
      <c r="L51" s="77">
        <v>378.49040789999998</v>
      </c>
      <c r="M51" s="78">
        <v>2.0000000000000001E-4</v>
      </c>
      <c r="N51" s="78">
        <v>1.5E-3</v>
      </c>
      <c r="O51" s="78">
        <v>2.9999999999999997E-4</v>
      </c>
    </row>
    <row r="52" spans="2:15">
      <c r="B52" t="s">
        <v>1234</v>
      </c>
      <c r="C52" t="s">
        <v>1235</v>
      </c>
      <c r="D52" t="s">
        <v>100</v>
      </c>
      <c r="E52" t="s">
        <v>123</v>
      </c>
      <c r="F52" t="s">
        <v>1236</v>
      </c>
      <c r="G52" t="s">
        <v>346</v>
      </c>
      <c r="H52" t="s">
        <v>102</v>
      </c>
      <c r="I52" s="77">
        <v>5718.97</v>
      </c>
      <c r="J52" s="77">
        <v>10550</v>
      </c>
      <c r="K52" s="77">
        <v>0</v>
      </c>
      <c r="L52" s="77">
        <v>603.35133499999995</v>
      </c>
      <c r="M52" s="78">
        <v>5.0000000000000001E-4</v>
      </c>
      <c r="N52" s="78">
        <v>2.3999999999999998E-3</v>
      </c>
      <c r="O52" s="78">
        <v>4.0000000000000002E-4</v>
      </c>
    </row>
    <row r="53" spans="2:15">
      <c r="B53" t="s">
        <v>1237</v>
      </c>
      <c r="C53" t="s">
        <v>1238</v>
      </c>
      <c r="D53" t="s">
        <v>100</v>
      </c>
      <c r="E53" t="s">
        <v>123</v>
      </c>
      <c r="F53" t="s">
        <v>587</v>
      </c>
      <c r="G53" t="s">
        <v>346</v>
      </c>
      <c r="H53" t="s">
        <v>102</v>
      </c>
      <c r="I53" s="77">
        <v>5112.07</v>
      </c>
      <c r="J53" s="77">
        <v>31450</v>
      </c>
      <c r="K53" s="77">
        <v>0</v>
      </c>
      <c r="L53" s="77">
        <v>1607.7460149999999</v>
      </c>
      <c r="M53" s="78">
        <v>5.0000000000000001E-4</v>
      </c>
      <c r="N53" s="78">
        <v>6.3E-3</v>
      </c>
      <c r="O53" s="78">
        <v>1.1999999999999999E-3</v>
      </c>
    </row>
    <row r="54" spans="2:15">
      <c r="B54" t="s">
        <v>1239</v>
      </c>
      <c r="C54" t="s">
        <v>1240</v>
      </c>
      <c r="D54" t="s">
        <v>100</v>
      </c>
      <c r="E54" t="s">
        <v>123</v>
      </c>
      <c r="F54" t="s">
        <v>880</v>
      </c>
      <c r="G54" t="s">
        <v>346</v>
      </c>
      <c r="H54" t="s">
        <v>102</v>
      </c>
      <c r="I54" s="77">
        <v>307155.37</v>
      </c>
      <c r="J54" s="77">
        <v>297</v>
      </c>
      <c r="K54" s="77">
        <v>0</v>
      </c>
      <c r="L54" s="77">
        <v>912.25144890000001</v>
      </c>
      <c r="M54" s="78">
        <v>2.9999999999999997E-4</v>
      </c>
      <c r="N54" s="78">
        <v>3.5999999999999999E-3</v>
      </c>
      <c r="O54" s="78">
        <v>6.9999999999999999E-4</v>
      </c>
    </row>
    <row r="55" spans="2:15">
      <c r="B55" t="s">
        <v>1241</v>
      </c>
      <c r="C55" t="s">
        <v>1242</v>
      </c>
      <c r="D55" t="s">
        <v>100</v>
      </c>
      <c r="E55" t="s">
        <v>123</v>
      </c>
      <c r="F55" t="s">
        <v>687</v>
      </c>
      <c r="G55" t="s">
        <v>688</v>
      </c>
      <c r="H55" t="s">
        <v>102</v>
      </c>
      <c r="I55" s="77">
        <v>11685.25</v>
      </c>
      <c r="J55" s="77">
        <v>8861</v>
      </c>
      <c r="K55" s="77">
        <v>0</v>
      </c>
      <c r="L55" s="77">
        <v>1035.4300025</v>
      </c>
      <c r="M55" s="78">
        <v>2.9999999999999997E-4</v>
      </c>
      <c r="N55" s="78">
        <v>4.0000000000000001E-3</v>
      </c>
      <c r="O55" s="78">
        <v>8.0000000000000004E-4</v>
      </c>
    </row>
    <row r="56" spans="2:15">
      <c r="B56" t="s">
        <v>1243</v>
      </c>
      <c r="C56" t="s">
        <v>1244</v>
      </c>
      <c r="D56" t="s">
        <v>100</v>
      </c>
      <c r="E56" t="s">
        <v>123</v>
      </c>
      <c r="F56" t="s">
        <v>1245</v>
      </c>
      <c r="G56" t="s">
        <v>688</v>
      </c>
      <c r="H56" t="s">
        <v>102</v>
      </c>
      <c r="I56" s="77">
        <v>51023.1</v>
      </c>
      <c r="J56" s="77">
        <v>794.8</v>
      </c>
      <c r="K56" s="77">
        <v>0</v>
      </c>
      <c r="L56" s="77">
        <v>405.53159879999998</v>
      </c>
      <c r="M56" s="78">
        <v>2.9999999999999997E-4</v>
      </c>
      <c r="N56" s="78">
        <v>1.6000000000000001E-3</v>
      </c>
      <c r="O56" s="78">
        <v>2.9999999999999997E-4</v>
      </c>
    </row>
    <row r="57" spans="2:15">
      <c r="B57" t="s">
        <v>1246</v>
      </c>
      <c r="C57" t="s">
        <v>1247</v>
      </c>
      <c r="D57" t="s">
        <v>100</v>
      </c>
      <c r="E57" t="s">
        <v>123</v>
      </c>
      <c r="F57" t="s">
        <v>614</v>
      </c>
      <c r="G57" t="s">
        <v>615</v>
      </c>
      <c r="H57" t="s">
        <v>102</v>
      </c>
      <c r="I57" s="77">
        <v>1003.49</v>
      </c>
      <c r="J57" s="77">
        <v>41100</v>
      </c>
      <c r="K57" s="77">
        <v>0</v>
      </c>
      <c r="L57" s="77">
        <v>412.43439000000001</v>
      </c>
      <c r="M57" s="78">
        <v>2.9999999999999997E-4</v>
      </c>
      <c r="N57" s="78">
        <v>1.6000000000000001E-3</v>
      </c>
      <c r="O57" s="78">
        <v>2.9999999999999997E-4</v>
      </c>
    </row>
    <row r="58" spans="2:15">
      <c r="B58" t="s">
        <v>1248</v>
      </c>
      <c r="C58" t="s">
        <v>1249</v>
      </c>
      <c r="D58" t="s">
        <v>100</v>
      </c>
      <c r="E58" t="s">
        <v>123</v>
      </c>
      <c r="F58" t="s">
        <v>1250</v>
      </c>
      <c r="G58" t="s">
        <v>452</v>
      </c>
      <c r="H58" t="s">
        <v>102</v>
      </c>
      <c r="I58" s="77">
        <v>2890.44</v>
      </c>
      <c r="J58" s="77">
        <v>8921</v>
      </c>
      <c r="K58" s="77">
        <v>0</v>
      </c>
      <c r="L58" s="77">
        <v>257.85615239999998</v>
      </c>
      <c r="M58" s="78">
        <v>2.0000000000000001E-4</v>
      </c>
      <c r="N58" s="78">
        <v>1E-3</v>
      </c>
      <c r="O58" s="78">
        <v>2.0000000000000001E-4</v>
      </c>
    </row>
    <row r="59" spans="2:15">
      <c r="B59" t="s">
        <v>1251</v>
      </c>
      <c r="C59" t="s">
        <v>1252</v>
      </c>
      <c r="D59" t="s">
        <v>100</v>
      </c>
      <c r="E59" t="s">
        <v>123</v>
      </c>
      <c r="F59" t="s">
        <v>755</v>
      </c>
      <c r="G59" t="s">
        <v>452</v>
      </c>
      <c r="H59" t="s">
        <v>102</v>
      </c>
      <c r="I59" s="77">
        <v>15688.44</v>
      </c>
      <c r="J59" s="77">
        <v>5901</v>
      </c>
      <c r="K59" s="77">
        <v>0</v>
      </c>
      <c r="L59" s="77">
        <v>925.77484440000001</v>
      </c>
      <c r="M59" s="78">
        <v>2.0000000000000001E-4</v>
      </c>
      <c r="N59" s="78">
        <v>3.5999999999999999E-3</v>
      </c>
      <c r="O59" s="78">
        <v>6.9999999999999999E-4</v>
      </c>
    </row>
    <row r="60" spans="2:15">
      <c r="B60" t="s">
        <v>1253</v>
      </c>
      <c r="C60" t="s">
        <v>1254</v>
      </c>
      <c r="D60" t="s">
        <v>100</v>
      </c>
      <c r="E60" t="s">
        <v>123</v>
      </c>
      <c r="F60" t="s">
        <v>1255</v>
      </c>
      <c r="G60" t="s">
        <v>452</v>
      </c>
      <c r="H60" t="s">
        <v>102</v>
      </c>
      <c r="I60" s="77">
        <v>14373.11</v>
      </c>
      <c r="J60" s="77">
        <v>8890</v>
      </c>
      <c r="K60" s="77">
        <v>0</v>
      </c>
      <c r="L60" s="77">
        <v>1277.769479</v>
      </c>
      <c r="M60" s="78">
        <v>2.0000000000000001E-4</v>
      </c>
      <c r="N60" s="78">
        <v>5.0000000000000001E-3</v>
      </c>
      <c r="O60" s="78">
        <v>8.9999999999999998E-4</v>
      </c>
    </row>
    <row r="61" spans="2:15">
      <c r="B61" t="s">
        <v>1256</v>
      </c>
      <c r="C61" t="s">
        <v>1257</v>
      </c>
      <c r="D61" t="s">
        <v>100</v>
      </c>
      <c r="E61" t="s">
        <v>123</v>
      </c>
      <c r="F61" t="s">
        <v>1258</v>
      </c>
      <c r="G61" t="s">
        <v>570</v>
      </c>
      <c r="H61" t="s">
        <v>102</v>
      </c>
      <c r="I61" s="77">
        <v>31762.77</v>
      </c>
      <c r="J61" s="77">
        <v>887.7</v>
      </c>
      <c r="K61" s="77">
        <v>0</v>
      </c>
      <c r="L61" s="77">
        <v>281.95810928999998</v>
      </c>
      <c r="M61" s="78">
        <v>1E-4</v>
      </c>
      <c r="N61" s="78">
        <v>1.1000000000000001E-3</v>
      </c>
      <c r="O61" s="78">
        <v>2.0000000000000001E-4</v>
      </c>
    </row>
    <row r="62" spans="2:15">
      <c r="B62" t="s">
        <v>1259</v>
      </c>
      <c r="C62" t="s">
        <v>1260</v>
      </c>
      <c r="D62" t="s">
        <v>100</v>
      </c>
      <c r="E62" t="s">
        <v>123</v>
      </c>
      <c r="F62" t="s">
        <v>835</v>
      </c>
      <c r="G62" t="s">
        <v>570</v>
      </c>
      <c r="H62" t="s">
        <v>102</v>
      </c>
      <c r="I62" s="77">
        <v>78247.92</v>
      </c>
      <c r="J62" s="77">
        <v>1369</v>
      </c>
      <c r="K62" s="77">
        <v>0</v>
      </c>
      <c r="L62" s="77">
        <v>1071.2140248000001</v>
      </c>
      <c r="M62" s="78">
        <v>4.0000000000000002E-4</v>
      </c>
      <c r="N62" s="78">
        <v>4.1999999999999997E-3</v>
      </c>
      <c r="O62" s="78">
        <v>8.0000000000000004E-4</v>
      </c>
    </row>
    <row r="63" spans="2:15">
      <c r="B63" t="s">
        <v>1261</v>
      </c>
      <c r="C63" t="s">
        <v>1262</v>
      </c>
      <c r="D63" t="s">
        <v>100</v>
      </c>
      <c r="E63" t="s">
        <v>123</v>
      </c>
      <c r="F63" t="s">
        <v>848</v>
      </c>
      <c r="G63" t="s">
        <v>570</v>
      </c>
      <c r="H63" t="s">
        <v>102</v>
      </c>
      <c r="I63" s="77">
        <v>7166.77</v>
      </c>
      <c r="J63" s="77">
        <v>19810</v>
      </c>
      <c r="K63" s="77">
        <v>0</v>
      </c>
      <c r="L63" s="77">
        <v>1419.7371370000001</v>
      </c>
      <c r="M63" s="78">
        <v>5.9999999999999995E-4</v>
      </c>
      <c r="N63" s="78">
        <v>5.4999999999999997E-3</v>
      </c>
      <c r="O63" s="78">
        <v>1E-3</v>
      </c>
    </row>
    <row r="64" spans="2:15">
      <c r="B64" t="s">
        <v>1263</v>
      </c>
      <c r="C64" t="s">
        <v>1264</v>
      </c>
      <c r="D64" t="s">
        <v>100</v>
      </c>
      <c r="E64" t="s">
        <v>123</v>
      </c>
      <c r="F64" t="s">
        <v>1265</v>
      </c>
      <c r="G64" t="s">
        <v>570</v>
      </c>
      <c r="H64" t="s">
        <v>102</v>
      </c>
      <c r="I64" s="77">
        <v>4222.63</v>
      </c>
      <c r="J64" s="77">
        <v>9978</v>
      </c>
      <c r="K64" s="77">
        <v>0</v>
      </c>
      <c r="L64" s="77">
        <v>421.33402139999998</v>
      </c>
      <c r="M64" s="78">
        <v>1E-4</v>
      </c>
      <c r="N64" s="78">
        <v>1.6000000000000001E-3</v>
      </c>
      <c r="O64" s="78">
        <v>2.9999999999999997E-4</v>
      </c>
    </row>
    <row r="65" spans="2:15">
      <c r="B65" t="s">
        <v>1266</v>
      </c>
      <c r="C65" t="s">
        <v>1267</v>
      </c>
      <c r="D65" t="s">
        <v>100</v>
      </c>
      <c r="E65" t="s">
        <v>123</v>
      </c>
      <c r="F65" t="s">
        <v>569</v>
      </c>
      <c r="G65" t="s">
        <v>570</v>
      </c>
      <c r="H65" t="s">
        <v>102</v>
      </c>
      <c r="I65" s="77">
        <v>5531.92</v>
      </c>
      <c r="J65" s="77">
        <v>24790</v>
      </c>
      <c r="K65" s="77">
        <v>0</v>
      </c>
      <c r="L65" s="77">
        <v>1371.3629679999999</v>
      </c>
      <c r="M65" s="78">
        <v>2.9999999999999997E-4</v>
      </c>
      <c r="N65" s="78">
        <v>5.3E-3</v>
      </c>
      <c r="O65" s="78">
        <v>1E-3</v>
      </c>
    </row>
    <row r="66" spans="2:15">
      <c r="B66" t="s">
        <v>1268</v>
      </c>
      <c r="C66" t="s">
        <v>1269</v>
      </c>
      <c r="D66" t="s">
        <v>100</v>
      </c>
      <c r="E66" t="s">
        <v>123</v>
      </c>
      <c r="F66" t="s">
        <v>1270</v>
      </c>
      <c r="G66" t="s">
        <v>570</v>
      </c>
      <c r="H66" t="s">
        <v>102</v>
      </c>
      <c r="I66" s="77">
        <v>85293.58</v>
      </c>
      <c r="J66" s="77">
        <v>950.7</v>
      </c>
      <c r="K66" s="77">
        <v>0</v>
      </c>
      <c r="L66" s="77">
        <v>810.88606505999996</v>
      </c>
      <c r="M66" s="78">
        <v>2.9999999999999997E-4</v>
      </c>
      <c r="N66" s="78">
        <v>3.2000000000000002E-3</v>
      </c>
      <c r="O66" s="78">
        <v>5.9999999999999995E-4</v>
      </c>
    </row>
    <row r="67" spans="2:15">
      <c r="B67" t="s">
        <v>1271</v>
      </c>
      <c r="C67" t="s">
        <v>1272</v>
      </c>
      <c r="D67" t="s">
        <v>100</v>
      </c>
      <c r="E67" t="s">
        <v>123</v>
      </c>
      <c r="F67" t="s">
        <v>1273</v>
      </c>
      <c r="G67" t="s">
        <v>570</v>
      </c>
      <c r="H67" t="s">
        <v>102</v>
      </c>
      <c r="I67" s="77">
        <v>4857.24</v>
      </c>
      <c r="J67" s="77">
        <v>8450</v>
      </c>
      <c r="K67" s="77">
        <v>0</v>
      </c>
      <c r="L67" s="77">
        <v>410.43678</v>
      </c>
      <c r="M67" s="78">
        <v>2.0000000000000001E-4</v>
      </c>
      <c r="N67" s="78">
        <v>1.6000000000000001E-3</v>
      </c>
      <c r="O67" s="78">
        <v>2.9999999999999997E-4</v>
      </c>
    </row>
    <row r="68" spans="2:15">
      <c r="B68" t="s">
        <v>1274</v>
      </c>
      <c r="C68" t="s">
        <v>1275</v>
      </c>
      <c r="D68" t="s">
        <v>100</v>
      </c>
      <c r="E68" t="s">
        <v>123</v>
      </c>
      <c r="F68" t="s">
        <v>872</v>
      </c>
      <c r="G68" t="s">
        <v>570</v>
      </c>
      <c r="H68" t="s">
        <v>102</v>
      </c>
      <c r="I68" s="77">
        <v>3499.94</v>
      </c>
      <c r="J68" s="77">
        <v>3816</v>
      </c>
      <c r="K68" s="77">
        <v>0</v>
      </c>
      <c r="L68" s="77">
        <v>133.55771039999999</v>
      </c>
      <c r="M68" s="78">
        <v>1E-4</v>
      </c>
      <c r="N68" s="78">
        <v>5.0000000000000001E-4</v>
      </c>
      <c r="O68" s="78">
        <v>1E-4</v>
      </c>
    </row>
    <row r="69" spans="2:15">
      <c r="B69" t="s">
        <v>1276</v>
      </c>
      <c r="C69" t="s">
        <v>1277</v>
      </c>
      <c r="D69" t="s">
        <v>100</v>
      </c>
      <c r="E69" t="s">
        <v>123</v>
      </c>
      <c r="F69" t="s">
        <v>863</v>
      </c>
      <c r="G69" t="s">
        <v>570</v>
      </c>
      <c r="H69" t="s">
        <v>102</v>
      </c>
      <c r="I69" s="77">
        <v>20137.21</v>
      </c>
      <c r="J69" s="77">
        <v>2810.0001719999991</v>
      </c>
      <c r="K69" s="77">
        <v>0</v>
      </c>
      <c r="L69" s="77">
        <v>565.85563563600101</v>
      </c>
      <c r="M69" s="78">
        <v>4.0000000000000002E-4</v>
      </c>
      <c r="N69" s="78">
        <v>2.2000000000000001E-3</v>
      </c>
      <c r="O69" s="78">
        <v>4.0000000000000002E-4</v>
      </c>
    </row>
    <row r="70" spans="2:15">
      <c r="B70" t="s">
        <v>1278</v>
      </c>
      <c r="C70" t="s">
        <v>1279</v>
      </c>
      <c r="D70" t="s">
        <v>100</v>
      </c>
      <c r="E70" t="s">
        <v>123</v>
      </c>
      <c r="F70" t="s">
        <v>1280</v>
      </c>
      <c r="G70" t="s">
        <v>320</v>
      </c>
      <c r="H70" t="s">
        <v>102</v>
      </c>
      <c r="I70" s="77">
        <v>340.88</v>
      </c>
      <c r="J70" s="77">
        <v>17300</v>
      </c>
      <c r="K70" s="77">
        <v>0</v>
      </c>
      <c r="L70" s="77">
        <v>58.972239999999999</v>
      </c>
      <c r="M70" s="78">
        <v>0</v>
      </c>
      <c r="N70" s="78">
        <v>2.0000000000000001E-4</v>
      </c>
      <c r="O70" s="78">
        <v>0</v>
      </c>
    </row>
    <row r="71" spans="2:15">
      <c r="B71" t="s">
        <v>1281</v>
      </c>
      <c r="C71" t="s">
        <v>1282</v>
      </c>
      <c r="D71" t="s">
        <v>100</v>
      </c>
      <c r="E71" t="s">
        <v>123</v>
      </c>
      <c r="F71" t="s">
        <v>1283</v>
      </c>
      <c r="G71" t="s">
        <v>112</v>
      </c>
      <c r="H71" t="s">
        <v>102</v>
      </c>
      <c r="I71" s="77">
        <v>5405.69</v>
      </c>
      <c r="J71" s="77">
        <v>12130</v>
      </c>
      <c r="K71" s="77">
        <v>0</v>
      </c>
      <c r="L71" s="77">
        <v>655.71019699999999</v>
      </c>
      <c r="M71" s="78">
        <v>1E-4</v>
      </c>
      <c r="N71" s="78">
        <v>2.5999999999999999E-3</v>
      </c>
      <c r="O71" s="78">
        <v>5.0000000000000001E-4</v>
      </c>
    </row>
    <row r="72" spans="2:15">
      <c r="B72" t="s">
        <v>1284</v>
      </c>
      <c r="C72" t="s">
        <v>1285</v>
      </c>
      <c r="D72" t="s">
        <v>100</v>
      </c>
      <c r="E72" t="s">
        <v>123</v>
      </c>
      <c r="F72" t="s">
        <v>563</v>
      </c>
      <c r="G72" t="s">
        <v>112</v>
      </c>
      <c r="H72" t="s">
        <v>102</v>
      </c>
      <c r="I72" s="77">
        <v>890490.4</v>
      </c>
      <c r="J72" s="77">
        <v>58.3</v>
      </c>
      <c r="K72" s="77">
        <v>0</v>
      </c>
      <c r="L72" s="77">
        <v>519.15590320000001</v>
      </c>
      <c r="M72" s="78">
        <v>6.9999999999999999E-4</v>
      </c>
      <c r="N72" s="78">
        <v>2E-3</v>
      </c>
      <c r="O72" s="78">
        <v>4.0000000000000002E-4</v>
      </c>
    </row>
    <row r="73" spans="2:15">
      <c r="B73" t="s">
        <v>1286</v>
      </c>
      <c r="C73" t="s">
        <v>1287</v>
      </c>
      <c r="D73" t="s">
        <v>100</v>
      </c>
      <c r="E73" t="s">
        <v>123</v>
      </c>
      <c r="F73" t="s">
        <v>1288</v>
      </c>
      <c r="G73" t="s">
        <v>112</v>
      </c>
      <c r="H73" t="s">
        <v>102</v>
      </c>
      <c r="I73" s="77">
        <v>3837.18</v>
      </c>
      <c r="J73" s="77">
        <v>42230</v>
      </c>
      <c r="K73" s="77">
        <v>0</v>
      </c>
      <c r="L73" s="77">
        <v>1620.441114</v>
      </c>
      <c r="M73" s="78">
        <v>5.9999999999999995E-4</v>
      </c>
      <c r="N73" s="78">
        <v>6.3E-3</v>
      </c>
      <c r="O73" s="78">
        <v>1.1999999999999999E-3</v>
      </c>
    </row>
    <row r="74" spans="2:15">
      <c r="B74" t="s">
        <v>1289</v>
      </c>
      <c r="C74" t="s">
        <v>1290</v>
      </c>
      <c r="D74" t="s">
        <v>100</v>
      </c>
      <c r="E74" t="s">
        <v>123</v>
      </c>
      <c r="F74" t="s">
        <v>714</v>
      </c>
      <c r="G74" t="s">
        <v>715</v>
      </c>
      <c r="H74" t="s">
        <v>102</v>
      </c>
      <c r="I74" s="77">
        <v>1972922.65</v>
      </c>
      <c r="J74" s="77">
        <v>165.6</v>
      </c>
      <c r="K74" s="77">
        <v>0</v>
      </c>
      <c r="L74" s="77">
        <v>3267.1599083999999</v>
      </c>
      <c r="M74" s="78">
        <v>8.0000000000000004E-4</v>
      </c>
      <c r="N74" s="78">
        <v>1.2699999999999999E-2</v>
      </c>
      <c r="O74" s="78">
        <v>2.3999999999999998E-3</v>
      </c>
    </row>
    <row r="75" spans="2:15">
      <c r="B75" t="s">
        <v>1291</v>
      </c>
      <c r="C75" t="s">
        <v>1292</v>
      </c>
      <c r="D75" t="s">
        <v>100</v>
      </c>
      <c r="E75" t="s">
        <v>123</v>
      </c>
      <c r="F75" t="s">
        <v>1293</v>
      </c>
      <c r="G75" t="s">
        <v>715</v>
      </c>
      <c r="H75" t="s">
        <v>102</v>
      </c>
      <c r="I75" s="77">
        <v>17021.47</v>
      </c>
      <c r="J75" s="77">
        <v>2923</v>
      </c>
      <c r="K75" s="77">
        <v>0</v>
      </c>
      <c r="L75" s="77">
        <v>497.53756809999999</v>
      </c>
      <c r="M75" s="78">
        <v>2.0000000000000001E-4</v>
      </c>
      <c r="N75" s="78">
        <v>1.9E-3</v>
      </c>
      <c r="O75" s="78">
        <v>4.0000000000000002E-4</v>
      </c>
    </row>
    <row r="76" spans="2:15">
      <c r="B76" t="s">
        <v>1294</v>
      </c>
      <c r="C76" t="s">
        <v>1295</v>
      </c>
      <c r="D76" t="s">
        <v>100</v>
      </c>
      <c r="E76" t="s">
        <v>123</v>
      </c>
      <c r="F76" t="s">
        <v>1296</v>
      </c>
      <c r="G76" t="s">
        <v>715</v>
      </c>
      <c r="H76" t="s">
        <v>102</v>
      </c>
      <c r="I76" s="77">
        <v>36540.17</v>
      </c>
      <c r="J76" s="77">
        <v>2185</v>
      </c>
      <c r="K76" s="77">
        <v>0</v>
      </c>
      <c r="L76" s="77">
        <v>798.4027145</v>
      </c>
      <c r="M76" s="78">
        <v>4.0000000000000002E-4</v>
      </c>
      <c r="N76" s="78">
        <v>3.0999999999999999E-3</v>
      </c>
      <c r="O76" s="78">
        <v>5.9999999999999995E-4</v>
      </c>
    </row>
    <row r="77" spans="2:15">
      <c r="B77" t="s">
        <v>1297</v>
      </c>
      <c r="C77" t="s">
        <v>1298</v>
      </c>
      <c r="D77" t="s">
        <v>100</v>
      </c>
      <c r="E77" t="s">
        <v>123</v>
      </c>
      <c r="F77" t="s">
        <v>1299</v>
      </c>
      <c r="G77" t="s">
        <v>715</v>
      </c>
      <c r="H77" t="s">
        <v>102</v>
      </c>
      <c r="I77" s="77">
        <v>226481.84</v>
      </c>
      <c r="J77" s="77">
        <v>317.89999999999998</v>
      </c>
      <c r="K77" s="77">
        <v>0</v>
      </c>
      <c r="L77" s="77">
        <v>719.98576935999995</v>
      </c>
      <c r="M77" s="78">
        <v>2.0000000000000001E-4</v>
      </c>
      <c r="N77" s="78">
        <v>2.8E-3</v>
      </c>
      <c r="O77" s="78">
        <v>5.0000000000000001E-4</v>
      </c>
    </row>
    <row r="78" spans="2:15">
      <c r="B78" t="s">
        <v>1300</v>
      </c>
      <c r="C78" t="s">
        <v>1301</v>
      </c>
      <c r="D78" t="s">
        <v>100</v>
      </c>
      <c r="E78" t="s">
        <v>123</v>
      </c>
      <c r="F78" t="s">
        <v>1302</v>
      </c>
      <c r="G78" t="s">
        <v>494</v>
      </c>
      <c r="H78" t="s">
        <v>102</v>
      </c>
      <c r="I78" s="77">
        <v>2985.81</v>
      </c>
      <c r="J78" s="77">
        <v>15780</v>
      </c>
      <c r="K78" s="77">
        <v>0</v>
      </c>
      <c r="L78" s="77">
        <v>471.16081800000001</v>
      </c>
      <c r="M78" s="78">
        <v>2.9999999999999997E-4</v>
      </c>
      <c r="N78" s="78">
        <v>1.8E-3</v>
      </c>
      <c r="O78" s="78">
        <v>2.9999999999999997E-4</v>
      </c>
    </row>
    <row r="79" spans="2:15">
      <c r="B79" t="s">
        <v>1303</v>
      </c>
      <c r="C79" t="s">
        <v>1304</v>
      </c>
      <c r="D79" t="s">
        <v>100</v>
      </c>
      <c r="E79" t="s">
        <v>123</v>
      </c>
      <c r="F79" t="s">
        <v>1305</v>
      </c>
      <c r="G79" t="s">
        <v>1194</v>
      </c>
      <c r="H79" t="s">
        <v>102</v>
      </c>
      <c r="I79" s="77">
        <v>5458.23</v>
      </c>
      <c r="J79" s="77">
        <v>23500</v>
      </c>
      <c r="K79" s="77">
        <v>0</v>
      </c>
      <c r="L79" s="77">
        <v>1282.6840500000001</v>
      </c>
      <c r="M79" s="78">
        <v>1E-4</v>
      </c>
      <c r="N79" s="78">
        <v>5.0000000000000001E-3</v>
      </c>
      <c r="O79" s="78">
        <v>8.9999999999999998E-4</v>
      </c>
    </row>
    <row r="80" spans="2:15">
      <c r="B80" t="s">
        <v>1306</v>
      </c>
      <c r="C80" t="s">
        <v>1307</v>
      </c>
      <c r="D80" t="s">
        <v>100</v>
      </c>
      <c r="E80" t="s">
        <v>123</v>
      </c>
      <c r="F80" t="s">
        <v>1308</v>
      </c>
      <c r="G80" t="s">
        <v>1201</v>
      </c>
      <c r="H80" t="s">
        <v>102</v>
      </c>
      <c r="I80" s="77">
        <v>30736.959999999999</v>
      </c>
      <c r="J80" s="77">
        <v>864</v>
      </c>
      <c r="K80" s="77">
        <v>0</v>
      </c>
      <c r="L80" s="77">
        <v>265.56733439999999</v>
      </c>
      <c r="M80" s="78">
        <v>2.9999999999999997E-4</v>
      </c>
      <c r="N80" s="78">
        <v>1E-3</v>
      </c>
      <c r="O80" s="78">
        <v>2.0000000000000001E-4</v>
      </c>
    </row>
    <row r="81" spans="2:15">
      <c r="B81" t="s">
        <v>1309</v>
      </c>
      <c r="C81" t="s">
        <v>1310</v>
      </c>
      <c r="D81" t="s">
        <v>100</v>
      </c>
      <c r="E81" t="s">
        <v>123</v>
      </c>
      <c r="F81" t="s">
        <v>663</v>
      </c>
      <c r="G81" t="s">
        <v>664</v>
      </c>
      <c r="H81" t="s">
        <v>102</v>
      </c>
      <c r="I81" s="77">
        <v>8935.9699999999993</v>
      </c>
      <c r="J81" s="77">
        <v>38400</v>
      </c>
      <c r="K81" s="77">
        <v>0</v>
      </c>
      <c r="L81" s="77">
        <v>3431.41248</v>
      </c>
      <c r="M81" s="78">
        <v>5.0000000000000001E-4</v>
      </c>
      <c r="N81" s="78">
        <v>1.34E-2</v>
      </c>
      <c r="O81" s="78">
        <v>2.5000000000000001E-3</v>
      </c>
    </row>
    <row r="82" spans="2:15">
      <c r="B82" t="s">
        <v>1311</v>
      </c>
      <c r="C82" t="s">
        <v>1312</v>
      </c>
      <c r="D82" t="s">
        <v>100</v>
      </c>
      <c r="E82" t="s">
        <v>123</v>
      </c>
      <c r="F82" t="s">
        <v>1313</v>
      </c>
      <c r="G82" t="s">
        <v>774</v>
      </c>
      <c r="H82" t="s">
        <v>102</v>
      </c>
      <c r="I82" s="77">
        <v>2182.11</v>
      </c>
      <c r="J82" s="77">
        <v>3186</v>
      </c>
      <c r="K82" s="77">
        <v>0</v>
      </c>
      <c r="L82" s="77">
        <v>69.522024599999995</v>
      </c>
      <c r="M82" s="78">
        <v>1E-4</v>
      </c>
      <c r="N82" s="78">
        <v>2.9999999999999997E-4</v>
      </c>
      <c r="O82" s="78">
        <v>1E-4</v>
      </c>
    </row>
    <row r="83" spans="2:15">
      <c r="B83" t="s">
        <v>1314</v>
      </c>
      <c r="C83" t="s">
        <v>1315</v>
      </c>
      <c r="D83" t="s">
        <v>100</v>
      </c>
      <c r="E83" t="s">
        <v>123</v>
      </c>
      <c r="F83" t="s">
        <v>1316</v>
      </c>
      <c r="G83" t="s">
        <v>774</v>
      </c>
      <c r="H83" t="s">
        <v>102</v>
      </c>
      <c r="I83" s="77">
        <v>5012.05</v>
      </c>
      <c r="J83" s="77">
        <v>11980</v>
      </c>
      <c r="K83" s="77">
        <v>0</v>
      </c>
      <c r="L83" s="77">
        <v>600.44358999999997</v>
      </c>
      <c r="M83" s="78">
        <v>4.0000000000000002E-4</v>
      </c>
      <c r="N83" s="78">
        <v>2.3E-3</v>
      </c>
      <c r="O83" s="78">
        <v>4.0000000000000002E-4</v>
      </c>
    </row>
    <row r="84" spans="2:15">
      <c r="B84" t="s">
        <v>1317</v>
      </c>
      <c r="C84" t="s">
        <v>1318</v>
      </c>
      <c r="D84" t="s">
        <v>100</v>
      </c>
      <c r="E84" t="s">
        <v>123</v>
      </c>
      <c r="F84" t="s">
        <v>1319</v>
      </c>
      <c r="G84" t="s">
        <v>774</v>
      </c>
      <c r="H84" t="s">
        <v>102</v>
      </c>
      <c r="I84" s="77">
        <v>2527.11</v>
      </c>
      <c r="J84" s="77">
        <v>26950</v>
      </c>
      <c r="K84" s="77">
        <v>0</v>
      </c>
      <c r="L84" s="77">
        <v>681.05614500000001</v>
      </c>
      <c r="M84" s="78">
        <v>2.9999999999999997E-4</v>
      </c>
      <c r="N84" s="78">
        <v>2.7000000000000001E-3</v>
      </c>
      <c r="O84" s="78">
        <v>5.0000000000000001E-4</v>
      </c>
    </row>
    <row r="85" spans="2:15">
      <c r="B85" t="s">
        <v>1320</v>
      </c>
      <c r="C85" t="s">
        <v>1321</v>
      </c>
      <c r="D85" t="s">
        <v>100</v>
      </c>
      <c r="E85" t="s">
        <v>123</v>
      </c>
      <c r="F85" t="s">
        <v>1322</v>
      </c>
      <c r="G85" t="s">
        <v>828</v>
      </c>
      <c r="H85" t="s">
        <v>102</v>
      </c>
      <c r="I85" s="77">
        <v>75661.08</v>
      </c>
      <c r="J85" s="77">
        <v>1178</v>
      </c>
      <c r="K85" s="77">
        <v>0</v>
      </c>
      <c r="L85" s="77">
        <v>891.28752239999994</v>
      </c>
      <c r="M85" s="78">
        <v>5.9999999999999995E-4</v>
      </c>
      <c r="N85" s="78">
        <v>3.5000000000000001E-3</v>
      </c>
      <c r="O85" s="78">
        <v>5.9999999999999995E-4</v>
      </c>
    </row>
    <row r="86" spans="2:15">
      <c r="B86" t="s">
        <v>1323</v>
      </c>
      <c r="C86" t="s">
        <v>1324</v>
      </c>
      <c r="D86" t="s">
        <v>100</v>
      </c>
      <c r="E86" t="s">
        <v>123</v>
      </c>
      <c r="F86" t="s">
        <v>1325</v>
      </c>
      <c r="G86" t="s">
        <v>632</v>
      </c>
      <c r="H86" t="s">
        <v>102</v>
      </c>
      <c r="I86" s="77">
        <v>5736.48</v>
      </c>
      <c r="J86" s="77">
        <v>3661</v>
      </c>
      <c r="K86" s="77">
        <v>0</v>
      </c>
      <c r="L86" s="77">
        <v>210.0125328</v>
      </c>
      <c r="M86" s="78">
        <v>1E-4</v>
      </c>
      <c r="N86" s="78">
        <v>8.0000000000000004E-4</v>
      </c>
      <c r="O86" s="78">
        <v>2.0000000000000001E-4</v>
      </c>
    </row>
    <row r="87" spans="2:15">
      <c r="B87" t="s">
        <v>1326</v>
      </c>
      <c r="C87" t="s">
        <v>1327</v>
      </c>
      <c r="D87" t="s">
        <v>100</v>
      </c>
      <c r="E87" t="s">
        <v>123</v>
      </c>
      <c r="F87" t="s">
        <v>1328</v>
      </c>
      <c r="G87" t="s">
        <v>632</v>
      </c>
      <c r="H87" t="s">
        <v>102</v>
      </c>
      <c r="I87" s="77">
        <v>1018.74</v>
      </c>
      <c r="J87" s="77">
        <v>5580</v>
      </c>
      <c r="K87" s="77">
        <v>0</v>
      </c>
      <c r="L87" s="77">
        <v>56.845692</v>
      </c>
      <c r="M87" s="78">
        <v>1E-4</v>
      </c>
      <c r="N87" s="78">
        <v>2.0000000000000001E-4</v>
      </c>
      <c r="O87" s="78">
        <v>0</v>
      </c>
    </row>
    <row r="88" spans="2:15">
      <c r="B88" t="s">
        <v>1329</v>
      </c>
      <c r="C88" t="s">
        <v>1330</v>
      </c>
      <c r="D88" t="s">
        <v>100</v>
      </c>
      <c r="E88" t="s">
        <v>123</v>
      </c>
      <c r="F88" t="s">
        <v>650</v>
      </c>
      <c r="G88" t="s">
        <v>632</v>
      </c>
      <c r="H88" t="s">
        <v>102</v>
      </c>
      <c r="I88" s="77">
        <v>71285.399999999994</v>
      </c>
      <c r="J88" s="77">
        <v>1167</v>
      </c>
      <c r="K88" s="77">
        <v>0</v>
      </c>
      <c r="L88" s="77">
        <v>831.90061800000001</v>
      </c>
      <c r="M88" s="78">
        <v>4.0000000000000002E-4</v>
      </c>
      <c r="N88" s="78">
        <v>3.2000000000000002E-3</v>
      </c>
      <c r="O88" s="78">
        <v>5.9999999999999995E-4</v>
      </c>
    </row>
    <row r="89" spans="2:15">
      <c r="B89" t="s">
        <v>1331</v>
      </c>
      <c r="C89" t="s">
        <v>1332</v>
      </c>
      <c r="D89" t="s">
        <v>100</v>
      </c>
      <c r="E89" t="s">
        <v>123</v>
      </c>
      <c r="F89" t="s">
        <v>1333</v>
      </c>
      <c r="G89" t="s">
        <v>632</v>
      </c>
      <c r="H89" t="s">
        <v>102</v>
      </c>
      <c r="I89" s="77">
        <v>10214.14</v>
      </c>
      <c r="J89" s="77">
        <v>4892</v>
      </c>
      <c r="K89" s="77">
        <v>0</v>
      </c>
      <c r="L89" s="77">
        <v>499.6757288</v>
      </c>
      <c r="M89" s="78">
        <v>1E-4</v>
      </c>
      <c r="N89" s="78">
        <v>1.9E-3</v>
      </c>
      <c r="O89" s="78">
        <v>4.0000000000000002E-4</v>
      </c>
    </row>
    <row r="90" spans="2:15">
      <c r="B90" t="s">
        <v>1334</v>
      </c>
      <c r="C90" t="s">
        <v>1335</v>
      </c>
      <c r="D90" t="s">
        <v>100</v>
      </c>
      <c r="E90" t="s">
        <v>123</v>
      </c>
      <c r="F90" t="s">
        <v>653</v>
      </c>
      <c r="G90" t="s">
        <v>335</v>
      </c>
      <c r="H90" t="s">
        <v>102</v>
      </c>
      <c r="I90" s="77">
        <v>6140.59</v>
      </c>
      <c r="J90" s="77">
        <v>3380</v>
      </c>
      <c r="K90" s="77">
        <v>0</v>
      </c>
      <c r="L90" s="77">
        <v>207.551942</v>
      </c>
      <c r="M90" s="78">
        <v>2.0000000000000001E-4</v>
      </c>
      <c r="N90" s="78">
        <v>8.0000000000000004E-4</v>
      </c>
      <c r="O90" s="78">
        <v>2.0000000000000001E-4</v>
      </c>
    </row>
    <row r="91" spans="2:15">
      <c r="B91" t="s">
        <v>1336</v>
      </c>
      <c r="C91" t="s">
        <v>1337</v>
      </c>
      <c r="D91" t="s">
        <v>100</v>
      </c>
      <c r="E91" t="s">
        <v>123</v>
      </c>
      <c r="F91" t="s">
        <v>455</v>
      </c>
      <c r="G91" t="s">
        <v>335</v>
      </c>
      <c r="H91" t="s">
        <v>102</v>
      </c>
      <c r="I91" s="77">
        <v>1239.8900000000001</v>
      </c>
      <c r="J91" s="77">
        <v>71190</v>
      </c>
      <c r="K91" s="77">
        <v>0</v>
      </c>
      <c r="L91" s="77">
        <v>882.67769099999998</v>
      </c>
      <c r="M91" s="78">
        <v>2.0000000000000001E-4</v>
      </c>
      <c r="N91" s="78">
        <v>3.3999999999999998E-3</v>
      </c>
      <c r="O91" s="78">
        <v>5.9999999999999995E-4</v>
      </c>
    </row>
    <row r="92" spans="2:15">
      <c r="B92" t="s">
        <v>1338</v>
      </c>
      <c r="C92" t="s">
        <v>1339</v>
      </c>
      <c r="D92" t="s">
        <v>100</v>
      </c>
      <c r="E92" t="s">
        <v>123</v>
      </c>
      <c r="F92" t="s">
        <v>1340</v>
      </c>
      <c r="G92" t="s">
        <v>335</v>
      </c>
      <c r="H92" t="s">
        <v>102</v>
      </c>
      <c r="I92" s="77">
        <v>31393.53</v>
      </c>
      <c r="J92" s="77">
        <v>858.7</v>
      </c>
      <c r="K92" s="77">
        <v>0</v>
      </c>
      <c r="L92" s="77">
        <v>269.57624211000001</v>
      </c>
      <c r="M92" s="78">
        <v>2.0000000000000001E-4</v>
      </c>
      <c r="N92" s="78">
        <v>1.1000000000000001E-3</v>
      </c>
      <c r="O92" s="78">
        <v>2.0000000000000001E-4</v>
      </c>
    </row>
    <row r="93" spans="2:15">
      <c r="B93" t="s">
        <v>1341</v>
      </c>
      <c r="C93" t="s">
        <v>1342</v>
      </c>
      <c r="D93" t="s">
        <v>100</v>
      </c>
      <c r="E93" t="s">
        <v>123</v>
      </c>
      <c r="F93" t="s">
        <v>485</v>
      </c>
      <c r="G93" t="s">
        <v>335</v>
      </c>
      <c r="H93" t="s">
        <v>102</v>
      </c>
      <c r="I93" s="77">
        <v>15431.84</v>
      </c>
      <c r="J93" s="77">
        <v>6819</v>
      </c>
      <c r="K93" s="77">
        <v>0</v>
      </c>
      <c r="L93" s="77">
        <v>1052.2971696</v>
      </c>
      <c r="M93" s="78">
        <v>4.0000000000000002E-4</v>
      </c>
      <c r="N93" s="78">
        <v>4.1000000000000003E-3</v>
      </c>
      <c r="O93" s="78">
        <v>8.0000000000000004E-4</v>
      </c>
    </row>
    <row r="94" spans="2:15">
      <c r="B94" t="s">
        <v>1343</v>
      </c>
      <c r="C94" t="s">
        <v>1344</v>
      </c>
      <c r="D94" t="s">
        <v>100</v>
      </c>
      <c r="E94" t="s">
        <v>123</v>
      </c>
      <c r="F94" t="s">
        <v>624</v>
      </c>
      <c r="G94" t="s">
        <v>335</v>
      </c>
      <c r="H94" t="s">
        <v>102</v>
      </c>
      <c r="I94" s="77">
        <v>490335.12</v>
      </c>
      <c r="J94" s="77">
        <v>156.1</v>
      </c>
      <c r="K94" s="77">
        <v>0</v>
      </c>
      <c r="L94" s="77">
        <v>765.41312231999996</v>
      </c>
      <c r="M94" s="78">
        <v>6.9999999999999999E-4</v>
      </c>
      <c r="N94" s="78">
        <v>3.0000000000000001E-3</v>
      </c>
      <c r="O94" s="78">
        <v>5.9999999999999995E-4</v>
      </c>
    </row>
    <row r="95" spans="2:15">
      <c r="B95" t="s">
        <v>1345</v>
      </c>
      <c r="C95" t="s">
        <v>1346</v>
      </c>
      <c r="D95" t="s">
        <v>100</v>
      </c>
      <c r="E95" t="s">
        <v>123</v>
      </c>
      <c r="F95" t="s">
        <v>418</v>
      </c>
      <c r="G95" t="s">
        <v>335</v>
      </c>
      <c r="H95" t="s">
        <v>102</v>
      </c>
      <c r="I95" s="77">
        <v>6197.02</v>
      </c>
      <c r="J95" s="77">
        <v>21760</v>
      </c>
      <c r="K95" s="77">
        <v>0</v>
      </c>
      <c r="L95" s="77">
        <v>1348.471552</v>
      </c>
      <c r="M95" s="78">
        <v>5.0000000000000001E-4</v>
      </c>
      <c r="N95" s="78">
        <v>5.3E-3</v>
      </c>
      <c r="O95" s="78">
        <v>1E-3</v>
      </c>
    </row>
    <row r="96" spans="2:15">
      <c r="B96" t="s">
        <v>1347</v>
      </c>
      <c r="C96" t="s">
        <v>1348</v>
      </c>
      <c r="D96" t="s">
        <v>100</v>
      </c>
      <c r="E96" t="s">
        <v>123</v>
      </c>
      <c r="F96" t="s">
        <v>421</v>
      </c>
      <c r="G96" t="s">
        <v>335</v>
      </c>
      <c r="H96" t="s">
        <v>102</v>
      </c>
      <c r="I96" s="77">
        <v>88956.479999999996</v>
      </c>
      <c r="J96" s="77">
        <v>1555</v>
      </c>
      <c r="K96" s="77">
        <v>0</v>
      </c>
      <c r="L96" s="77">
        <v>1383.2732639999999</v>
      </c>
      <c r="M96" s="78">
        <v>5.0000000000000001E-4</v>
      </c>
      <c r="N96" s="78">
        <v>5.4000000000000003E-3</v>
      </c>
      <c r="O96" s="78">
        <v>1E-3</v>
      </c>
    </row>
    <row r="97" spans="2:15">
      <c r="B97" t="s">
        <v>1349</v>
      </c>
      <c r="C97" t="s">
        <v>1350</v>
      </c>
      <c r="D97" t="s">
        <v>100</v>
      </c>
      <c r="E97" t="s">
        <v>123</v>
      </c>
      <c r="F97" t="s">
        <v>1351</v>
      </c>
      <c r="G97" t="s">
        <v>125</v>
      </c>
      <c r="H97" t="s">
        <v>102</v>
      </c>
      <c r="I97" s="77">
        <v>23365.27</v>
      </c>
      <c r="J97" s="77">
        <v>2246</v>
      </c>
      <c r="K97" s="77">
        <v>0</v>
      </c>
      <c r="L97" s="77">
        <v>524.78396420000001</v>
      </c>
      <c r="M97" s="78">
        <v>2.0000000000000001E-4</v>
      </c>
      <c r="N97" s="78">
        <v>2E-3</v>
      </c>
      <c r="O97" s="78">
        <v>4.0000000000000002E-4</v>
      </c>
    </row>
    <row r="98" spans="2:15">
      <c r="B98" t="s">
        <v>1352</v>
      </c>
      <c r="C98" t="s">
        <v>1353</v>
      </c>
      <c r="D98" t="s">
        <v>100</v>
      </c>
      <c r="E98" t="s">
        <v>123</v>
      </c>
      <c r="F98" t="s">
        <v>1354</v>
      </c>
      <c r="G98" t="s">
        <v>1355</v>
      </c>
      <c r="H98" t="s">
        <v>102</v>
      </c>
      <c r="I98" s="77">
        <v>35786.620000000003</v>
      </c>
      <c r="J98" s="77">
        <v>4003</v>
      </c>
      <c r="K98" s="77">
        <v>0</v>
      </c>
      <c r="L98" s="77">
        <v>1432.5383985999999</v>
      </c>
      <c r="M98" s="78">
        <v>2.9999999999999997E-4</v>
      </c>
      <c r="N98" s="78">
        <v>5.5999999999999999E-3</v>
      </c>
      <c r="O98" s="78">
        <v>1E-3</v>
      </c>
    </row>
    <row r="99" spans="2:15">
      <c r="B99" t="s">
        <v>1356</v>
      </c>
      <c r="C99" t="s">
        <v>1357</v>
      </c>
      <c r="D99" t="s">
        <v>100</v>
      </c>
      <c r="E99" t="s">
        <v>123</v>
      </c>
      <c r="F99" t="s">
        <v>1358</v>
      </c>
      <c r="G99" t="s">
        <v>719</v>
      </c>
      <c r="H99" t="s">
        <v>102</v>
      </c>
      <c r="I99" s="77">
        <v>6954.1</v>
      </c>
      <c r="J99" s="77">
        <v>8131</v>
      </c>
      <c r="K99" s="77">
        <v>0</v>
      </c>
      <c r="L99" s="77">
        <v>565.43787099999997</v>
      </c>
      <c r="M99" s="78">
        <v>2.9999999999999997E-4</v>
      </c>
      <c r="N99" s="78">
        <v>2.2000000000000001E-3</v>
      </c>
      <c r="O99" s="78">
        <v>4.0000000000000002E-4</v>
      </c>
    </row>
    <row r="100" spans="2:15">
      <c r="B100" t="s">
        <v>1359</v>
      </c>
      <c r="C100" t="s">
        <v>1360</v>
      </c>
      <c r="D100" t="s">
        <v>100</v>
      </c>
      <c r="E100" t="s">
        <v>123</v>
      </c>
      <c r="F100" t="s">
        <v>1361</v>
      </c>
      <c r="G100" t="s">
        <v>719</v>
      </c>
      <c r="H100" t="s">
        <v>102</v>
      </c>
      <c r="I100" s="77">
        <v>5759.14</v>
      </c>
      <c r="J100" s="77">
        <v>15550</v>
      </c>
      <c r="K100" s="77">
        <v>0</v>
      </c>
      <c r="L100" s="77">
        <v>895.54627000000005</v>
      </c>
      <c r="M100" s="78">
        <v>4.0000000000000002E-4</v>
      </c>
      <c r="N100" s="78">
        <v>3.5000000000000001E-3</v>
      </c>
      <c r="O100" s="78">
        <v>5.9999999999999995E-4</v>
      </c>
    </row>
    <row r="101" spans="2:15">
      <c r="B101" t="s">
        <v>1362</v>
      </c>
      <c r="C101" t="s">
        <v>1363</v>
      </c>
      <c r="D101" t="s">
        <v>100</v>
      </c>
      <c r="E101" t="s">
        <v>123</v>
      </c>
      <c r="F101" t="s">
        <v>1364</v>
      </c>
      <c r="G101" t="s">
        <v>719</v>
      </c>
      <c r="H101" t="s">
        <v>102</v>
      </c>
      <c r="I101" s="77">
        <v>2544.6999999999998</v>
      </c>
      <c r="J101" s="77">
        <v>26410</v>
      </c>
      <c r="K101" s="77">
        <v>0</v>
      </c>
      <c r="L101" s="77">
        <v>672.05526999999995</v>
      </c>
      <c r="M101" s="78">
        <v>2.0000000000000001E-4</v>
      </c>
      <c r="N101" s="78">
        <v>2.5999999999999999E-3</v>
      </c>
      <c r="O101" s="78">
        <v>5.0000000000000001E-4</v>
      </c>
    </row>
    <row r="102" spans="2:15">
      <c r="B102" t="s">
        <v>1365</v>
      </c>
      <c r="C102" t="s">
        <v>1366</v>
      </c>
      <c r="D102" t="s">
        <v>100</v>
      </c>
      <c r="E102" t="s">
        <v>123</v>
      </c>
      <c r="F102" t="s">
        <v>1367</v>
      </c>
      <c r="G102" t="s">
        <v>719</v>
      </c>
      <c r="H102" t="s">
        <v>102</v>
      </c>
      <c r="I102" s="77">
        <v>9341.7099999999991</v>
      </c>
      <c r="J102" s="77">
        <v>7500</v>
      </c>
      <c r="K102" s="77">
        <v>0</v>
      </c>
      <c r="L102" s="77">
        <v>700.62824999999998</v>
      </c>
      <c r="M102" s="78">
        <v>2.0000000000000001E-4</v>
      </c>
      <c r="N102" s="78">
        <v>2.7000000000000001E-3</v>
      </c>
      <c r="O102" s="78">
        <v>5.0000000000000001E-4</v>
      </c>
    </row>
    <row r="103" spans="2:15">
      <c r="B103" t="s">
        <v>1368</v>
      </c>
      <c r="C103" t="s">
        <v>1369</v>
      </c>
      <c r="D103" t="s">
        <v>100</v>
      </c>
      <c r="E103" t="s">
        <v>123</v>
      </c>
      <c r="F103" t="s">
        <v>1370</v>
      </c>
      <c r="G103" t="s">
        <v>719</v>
      </c>
      <c r="H103" t="s">
        <v>102</v>
      </c>
      <c r="I103" s="77">
        <v>2276.8200000000002</v>
      </c>
      <c r="J103" s="77">
        <v>21820</v>
      </c>
      <c r="K103" s="77">
        <v>0</v>
      </c>
      <c r="L103" s="77">
        <v>496.80212399999999</v>
      </c>
      <c r="M103" s="78">
        <v>2.0000000000000001E-4</v>
      </c>
      <c r="N103" s="78">
        <v>1.9E-3</v>
      </c>
      <c r="O103" s="78">
        <v>4.0000000000000002E-4</v>
      </c>
    </row>
    <row r="104" spans="2:15">
      <c r="B104" t="s">
        <v>1371</v>
      </c>
      <c r="C104" t="s">
        <v>1372</v>
      </c>
      <c r="D104" t="s">
        <v>100</v>
      </c>
      <c r="E104" t="s">
        <v>123</v>
      </c>
      <c r="F104" t="s">
        <v>718</v>
      </c>
      <c r="G104" t="s">
        <v>719</v>
      </c>
      <c r="H104" t="s">
        <v>102</v>
      </c>
      <c r="I104" s="77">
        <v>163874.69</v>
      </c>
      <c r="J104" s="77">
        <v>1769</v>
      </c>
      <c r="K104" s="77">
        <v>0</v>
      </c>
      <c r="L104" s="77">
        <v>2898.9432661000001</v>
      </c>
      <c r="M104" s="78">
        <v>5.9999999999999995E-4</v>
      </c>
      <c r="N104" s="78">
        <v>1.1299999999999999E-2</v>
      </c>
      <c r="O104" s="78">
        <v>2.0999999999999999E-3</v>
      </c>
    </row>
    <row r="105" spans="2:15">
      <c r="B105" t="s">
        <v>1373</v>
      </c>
      <c r="C105" t="s">
        <v>1374</v>
      </c>
      <c r="D105" t="s">
        <v>100</v>
      </c>
      <c r="E105" t="s">
        <v>123</v>
      </c>
      <c r="F105" t="s">
        <v>1375</v>
      </c>
      <c r="G105" t="s">
        <v>1376</v>
      </c>
      <c r="H105" t="s">
        <v>102</v>
      </c>
      <c r="I105" s="77">
        <v>48334.75</v>
      </c>
      <c r="J105" s="77">
        <v>4801</v>
      </c>
      <c r="K105" s="77">
        <v>0</v>
      </c>
      <c r="L105" s="77">
        <v>2320.5513474999998</v>
      </c>
      <c r="M105" s="78">
        <v>6.9999999999999999E-4</v>
      </c>
      <c r="N105" s="78">
        <v>8.9999999999999993E-3</v>
      </c>
      <c r="O105" s="78">
        <v>1.6999999999999999E-3</v>
      </c>
    </row>
    <row r="106" spans="2:15">
      <c r="B106" t="s">
        <v>1377</v>
      </c>
      <c r="C106" t="s">
        <v>1378</v>
      </c>
      <c r="D106" t="s">
        <v>100</v>
      </c>
      <c r="E106" t="s">
        <v>123</v>
      </c>
      <c r="F106" t="s">
        <v>1379</v>
      </c>
      <c r="G106" t="s">
        <v>1376</v>
      </c>
      <c r="H106" t="s">
        <v>102</v>
      </c>
      <c r="I106" s="77">
        <v>11778.51</v>
      </c>
      <c r="J106" s="77">
        <v>19750</v>
      </c>
      <c r="K106" s="77">
        <v>0</v>
      </c>
      <c r="L106" s="77">
        <v>2326.255725</v>
      </c>
      <c r="M106" s="78">
        <v>5.0000000000000001E-4</v>
      </c>
      <c r="N106" s="78">
        <v>9.1000000000000004E-3</v>
      </c>
      <c r="O106" s="78">
        <v>1.6999999999999999E-3</v>
      </c>
    </row>
    <row r="107" spans="2:15">
      <c r="B107" t="s">
        <v>1380</v>
      </c>
      <c r="C107" t="s">
        <v>1381</v>
      </c>
      <c r="D107" t="s">
        <v>100</v>
      </c>
      <c r="E107" t="s">
        <v>123</v>
      </c>
      <c r="F107" t="s">
        <v>1382</v>
      </c>
      <c r="G107" t="s">
        <v>1376</v>
      </c>
      <c r="H107" t="s">
        <v>102</v>
      </c>
      <c r="I107" s="77">
        <v>32702.19</v>
      </c>
      <c r="J107" s="77">
        <v>7800</v>
      </c>
      <c r="K107" s="77">
        <v>0</v>
      </c>
      <c r="L107" s="77">
        <v>2550.7708200000002</v>
      </c>
      <c r="M107" s="78">
        <v>5.0000000000000001E-4</v>
      </c>
      <c r="N107" s="78">
        <v>9.9000000000000008E-3</v>
      </c>
      <c r="O107" s="78">
        <v>1.8E-3</v>
      </c>
    </row>
    <row r="108" spans="2:15">
      <c r="B108" t="s">
        <v>1383</v>
      </c>
      <c r="C108" t="s">
        <v>1384</v>
      </c>
      <c r="D108" t="s">
        <v>100</v>
      </c>
      <c r="E108" t="s">
        <v>123</v>
      </c>
      <c r="F108" t="s">
        <v>1385</v>
      </c>
      <c r="G108" t="s">
        <v>127</v>
      </c>
      <c r="H108" t="s">
        <v>102</v>
      </c>
      <c r="I108" s="77">
        <v>3151.24</v>
      </c>
      <c r="J108" s="77">
        <v>31220</v>
      </c>
      <c r="K108" s="77">
        <v>0</v>
      </c>
      <c r="L108" s="77">
        <v>983.81712800000003</v>
      </c>
      <c r="M108" s="78">
        <v>5.0000000000000001E-4</v>
      </c>
      <c r="N108" s="78">
        <v>3.8E-3</v>
      </c>
      <c r="O108" s="78">
        <v>6.9999999999999999E-4</v>
      </c>
    </row>
    <row r="109" spans="2:15">
      <c r="B109" t="s">
        <v>1386</v>
      </c>
      <c r="C109" t="s">
        <v>1387</v>
      </c>
      <c r="D109" t="s">
        <v>100</v>
      </c>
      <c r="E109" t="s">
        <v>123</v>
      </c>
      <c r="F109" t="s">
        <v>1388</v>
      </c>
      <c r="G109" t="s">
        <v>127</v>
      </c>
      <c r="H109" t="s">
        <v>102</v>
      </c>
      <c r="I109" s="77">
        <v>399318.6</v>
      </c>
      <c r="J109" s="77">
        <v>178.2</v>
      </c>
      <c r="K109" s="77">
        <v>0</v>
      </c>
      <c r="L109" s="77">
        <v>711.58574520000002</v>
      </c>
      <c r="M109" s="78">
        <v>8.0000000000000004E-4</v>
      </c>
      <c r="N109" s="78">
        <v>2.8E-3</v>
      </c>
      <c r="O109" s="78">
        <v>5.0000000000000001E-4</v>
      </c>
    </row>
    <row r="110" spans="2:15">
      <c r="B110" t="s">
        <v>1389</v>
      </c>
      <c r="C110" t="s">
        <v>1390</v>
      </c>
      <c r="D110" t="s">
        <v>100</v>
      </c>
      <c r="E110" t="s">
        <v>123</v>
      </c>
      <c r="F110" t="s">
        <v>1391</v>
      </c>
      <c r="G110" t="s">
        <v>128</v>
      </c>
      <c r="H110" t="s">
        <v>102</v>
      </c>
      <c r="I110" s="77">
        <v>11367.44</v>
      </c>
      <c r="J110" s="77">
        <v>566.6</v>
      </c>
      <c r="K110" s="77">
        <v>0</v>
      </c>
      <c r="L110" s="77">
        <v>64.407915040000006</v>
      </c>
      <c r="M110" s="78">
        <v>1E-4</v>
      </c>
      <c r="N110" s="78">
        <v>2.9999999999999997E-4</v>
      </c>
      <c r="O110" s="78">
        <v>0</v>
      </c>
    </row>
    <row r="111" spans="2:15">
      <c r="B111" t="s">
        <v>1392</v>
      </c>
      <c r="C111" t="s">
        <v>1393</v>
      </c>
      <c r="D111" t="s">
        <v>100</v>
      </c>
      <c r="E111" t="s">
        <v>123</v>
      </c>
      <c r="F111" t="s">
        <v>1394</v>
      </c>
      <c r="G111" t="s">
        <v>128</v>
      </c>
      <c r="H111" t="s">
        <v>102</v>
      </c>
      <c r="I111" s="77">
        <v>31806.27</v>
      </c>
      <c r="J111" s="77">
        <v>1575</v>
      </c>
      <c r="K111" s="77">
        <v>0</v>
      </c>
      <c r="L111" s="77">
        <v>500.94875250000001</v>
      </c>
      <c r="M111" s="78">
        <v>2.0000000000000001E-4</v>
      </c>
      <c r="N111" s="78">
        <v>2E-3</v>
      </c>
      <c r="O111" s="78">
        <v>4.0000000000000002E-4</v>
      </c>
    </row>
    <row r="112" spans="2:15">
      <c r="B112" t="s">
        <v>1395</v>
      </c>
      <c r="C112" t="s">
        <v>1396</v>
      </c>
      <c r="D112" t="s">
        <v>100</v>
      </c>
      <c r="E112" t="s">
        <v>123</v>
      </c>
      <c r="F112" t="s">
        <v>1397</v>
      </c>
      <c r="G112" t="s">
        <v>129</v>
      </c>
      <c r="H112" t="s">
        <v>102</v>
      </c>
      <c r="I112" s="77">
        <v>3533.17</v>
      </c>
      <c r="J112" s="77">
        <v>8834</v>
      </c>
      <c r="K112" s="77">
        <v>0</v>
      </c>
      <c r="L112" s="77">
        <v>312.12023779999998</v>
      </c>
      <c r="M112" s="78">
        <v>1E-4</v>
      </c>
      <c r="N112" s="78">
        <v>1.1999999999999999E-3</v>
      </c>
      <c r="O112" s="78">
        <v>2.0000000000000001E-4</v>
      </c>
    </row>
    <row r="113" spans="2:15">
      <c r="B113" t="s">
        <v>1398</v>
      </c>
      <c r="C113" t="s">
        <v>1399</v>
      </c>
      <c r="D113" t="s">
        <v>100</v>
      </c>
      <c r="E113" t="s">
        <v>123</v>
      </c>
      <c r="F113" t="s">
        <v>1400</v>
      </c>
      <c r="G113" t="s">
        <v>129</v>
      </c>
      <c r="H113" t="s">
        <v>102</v>
      </c>
      <c r="I113" s="77">
        <v>141.80000000000001</v>
      </c>
      <c r="J113" s="77">
        <v>11690</v>
      </c>
      <c r="K113" s="77">
        <v>0</v>
      </c>
      <c r="L113" s="77">
        <v>16.576419999999999</v>
      </c>
      <c r="M113" s="78">
        <v>0</v>
      </c>
      <c r="N113" s="78">
        <v>1E-4</v>
      </c>
      <c r="O113" s="78">
        <v>0</v>
      </c>
    </row>
    <row r="114" spans="2:15">
      <c r="B114" t="s">
        <v>1401</v>
      </c>
      <c r="C114" t="s">
        <v>1402</v>
      </c>
      <c r="D114" t="s">
        <v>100</v>
      </c>
      <c r="E114" t="s">
        <v>123</v>
      </c>
      <c r="F114" t="s">
        <v>804</v>
      </c>
      <c r="G114" t="s">
        <v>132</v>
      </c>
      <c r="H114" t="s">
        <v>102</v>
      </c>
      <c r="I114" s="77">
        <v>84200.97</v>
      </c>
      <c r="J114" s="77">
        <v>1494</v>
      </c>
      <c r="K114" s="77">
        <v>0</v>
      </c>
      <c r="L114" s="77">
        <v>1257.9624918</v>
      </c>
      <c r="M114" s="78">
        <v>5.0000000000000001E-4</v>
      </c>
      <c r="N114" s="78">
        <v>4.8999999999999998E-3</v>
      </c>
      <c r="O114" s="78">
        <v>8.9999999999999998E-4</v>
      </c>
    </row>
    <row r="115" spans="2:15">
      <c r="B115" t="s">
        <v>1403</v>
      </c>
      <c r="C115" t="s">
        <v>1404</v>
      </c>
      <c r="D115" t="s">
        <v>100</v>
      </c>
      <c r="E115" t="s">
        <v>123</v>
      </c>
      <c r="F115" t="s">
        <v>584</v>
      </c>
      <c r="G115" t="s">
        <v>132</v>
      </c>
      <c r="H115" t="s">
        <v>102</v>
      </c>
      <c r="I115" s="77">
        <v>74496.36</v>
      </c>
      <c r="J115" s="77">
        <v>1232</v>
      </c>
      <c r="K115" s="77">
        <v>0</v>
      </c>
      <c r="L115" s="77">
        <v>917.79515519999995</v>
      </c>
      <c r="M115" s="78">
        <v>5.0000000000000001E-4</v>
      </c>
      <c r="N115" s="78">
        <v>3.5999999999999999E-3</v>
      </c>
      <c r="O115" s="78">
        <v>6.9999999999999999E-4</v>
      </c>
    </row>
    <row r="116" spans="2:15">
      <c r="B116" s="79" t="s">
        <v>1405</v>
      </c>
      <c r="E116" s="16"/>
      <c r="F116" s="16"/>
      <c r="G116" s="16"/>
      <c r="I116" s="81">
        <v>1430014.79</v>
      </c>
      <c r="K116" s="81">
        <v>13.394080000000001</v>
      </c>
      <c r="L116" s="81">
        <v>11048.417180189999</v>
      </c>
      <c r="N116" s="80">
        <v>4.3099999999999999E-2</v>
      </c>
      <c r="O116" s="80">
        <v>8.0000000000000002E-3</v>
      </c>
    </row>
    <row r="117" spans="2:15">
      <c r="B117" t="s">
        <v>1406</v>
      </c>
      <c r="C117" t="s">
        <v>1407</v>
      </c>
      <c r="D117" t="s">
        <v>100</v>
      </c>
      <c r="E117" t="s">
        <v>123</v>
      </c>
      <c r="F117" t="s">
        <v>1408</v>
      </c>
      <c r="G117" t="s">
        <v>1409</v>
      </c>
      <c r="H117" t="s">
        <v>102</v>
      </c>
      <c r="I117" s="77">
        <v>5594.43</v>
      </c>
      <c r="J117" s="77">
        <v>129.5</v>
      </c>
      <c r="K117" s="77">
        <v>0</v>
      </c>
      <c r="L117" s="77">
        <v>7.2447868499999997</v>
      </c>
      <c r="M117" s="78">
        <v>2.0000000000000001E-4</v>
      </c>
      <c r="N117" s="78">
        <v>0</v>
      </c>
      <c r="O117" s="78">
        <v>0</v>
      </c>
    </row>
    <row r="118" spans="2:15">
      <c r="B118" t="s">
        <v>1410</v>
      </c>
      <c r="C118" t="s">
        <v>1411</v>
      </c>
      <c r="D118" t="s">
        <v>100</v>
      </c>
      <c r="E118" t="s">
        <v>123</v>
      </c>
      <c r="F118" t="s">
        <v>1412</v>
      </c>
      <c r="G118" t="s">
        <v>1409</v>
      </c>
      <c r="H118" t="s">
        <v>102</v>
      </c>
      <c r="I118" s="77">
        <v>12481.4</v>
      </c>
      <c r="J118" s="77">
        <v>5999</v>
      </c>
      <c r="K118" s="77">
        <v>0</v>
      </c>
      <c r="L118" s="77">
        <v>748.759186</v>
      </c>
      <c r="M118" s="78">
        <v>5.0000000000000001E-4</v>
      </c>
      <c r="N118" s="78">
        <v>2.8999999999999998E-3</v>
      </c>
      <c r="O118" s="78">
        <v>5.0000000000000001E-4</v>
      </c>
    </row>
    <row r="119" spans="2:15">
      <c r="B119" t="s">
        <v>1413</v>
      </c>
      <c r="C119" t="s">
        <v>1414</v>
      </c>
      <c r="D119" t="s">
        <v>100</v>
      </c>
      <c r="E119" t="s">
        <v>123</v>
      </c>
      <c r="F119" t="s">
        <v>1415</v>
      </c>
      <c r="G119" t="s">
        <v>346</v>
      </c>
      <c r="H119" t="s">
        <v>102</v>
      </c>
      <c r="I119" s="77">
        <v>7088.13</v>
      </c>
      <c r="J119" s="77">
        <v>3094</v>
      </c>
      <c r="K119" s="77">
        <v>0</v>
      </c>
      <c r="L119" s="77">
        <v>219.3067422</v>
      </c>
      <c r="M119" s="78">
        <v>4.0000000000000002E-4</v>
      </c>
      <c r="N119" s="78">
        <v>8.9999999999999998E-4</v>
      </c>
      <c r="O119" s="78">
        <v>2.0000000000000001E-4</v>
      </c>
    </row>
    <row r="120" spans="2:15">
      <c r="B120" t="s">
        <v>1416</v>
      </c>
      <c r="C120" t="s">
        <v>1417</v>
      </c>
      <c r="D120" t="s">
        <v>100</v>
      </c>
      <c r="E120" t="s">
        <v>123</v>
      </c>
      <c r="F120" t="s">
        <v>885</v>
      </c>
      <c r="G120" t="s">
        <v>688</v>
      </c>
      <c r="H120" t="s">
        <v>102</v>
      </c>
      <c r="I120" s="77">
        <v>1099.04</v>
      </c>
      <c r="J120" s="77">
        <v>5877</v>
      </c>
      <c r="K120" s="77">
        <v>0</v>
      </c>
      <c r="L120" s="77">
        <v>64.590580799999998</v>
      </c>
      <c r="M120" s="78">
        <v>1E-4</v>
      </c>
      <c r="N120" s="78">
        <v>2.9999999999999997E-4</v>
      </c>
      <c r="O120" s="78">
        <v>0</v>
      </c>
    </row>
    <row r="121" spans="2:15">
      <c r="B121" t="s">
        <v>1418</v>
      </c>
      <c r="C121" t="s">
        <v>1419</v>
      </c>
      <c r="D121" t="s">
        <v>100</v>
      </c>
      <c r="E121" t="s">
        <v>123</v>
      </c>
      <c r="F121" t="s">
        <v>1420</v>
      </c>
      <c r="G121" t="s">
        <v>688</v>
      </c>
      <c r="H121" t="s">
        <v>102</v>
      </c>
      <c r="I121" s="77">
        <v>11343.85</v>
      </c>
      <c r="J121" s="77">
        <v>1258</v>
      </c>
      <c r="K121" s="77">
        <v>0</v>
      </c>
      <c r="L121" s="77">
        <v>142.70563300000001</v>
      </c>
      <c r="M121" s="78">
        <v>2.0000000000000001E-4</v>
      </c>
      <c r="N121" s="78">
        <v>5.9999999999999995E-4</v>
      </c>
      <c r="O121" s="78">
        <v>1E-4</v>
      </c>
    </row>
    <row r="122" spans="2:15">
      <c r="B122" t="s">
        <v>1421</v>
      </c>
      <c r="C122" t="s">
        <v>1422</v>
      </c>
      <c r="D122" t="s">
        <v>100</v>
      </c>
      <c r="E122" t="s">
        <v>123</v>
      </c>
      <c r="F122" t="s">
        <v>1423</v>
      </c>
      <c r="G122" t="s">
        <v>688</v>
      </c>
      <c r="H122" t="s">
        <v>102</v>
      </c>
      <c r="I122" s="77">
        <v>12984.32</v>
      </c>
      <c r="J122" s="77">
        <v>670.4</v>
      </c>
      <c r="K122" s="77">
        <v>0</v>
      </c>
      <c r="L122" s="77">
        <v>87.046881279999994</v>
      </c>
      <c r="M122" s="78">
        <v>2.0000000000000001E-4</v>
      </c>
      <c r="N122" s="78">
        <v>2.9999999999999997E-4</v>
      </c>
      <c r="O122" s="78">
        <v>1E-4</v>
      </c>
    </row>
    <row r="123" spans="2:15">
      <c r="B123" t="s">
        <v>1424</v>
      </c>
      <c r="C123" t="s">
        <v>1425</v>
      </c>
      <c r="D123" t="s">
        <v>100</v>
      </c>
      <c r="E123" t="s">
        <v>123</v>
      </c>
      <c r="F123" t="s">
        <v>1426</v>
      </c>
      <c r="G123" t="s">
        <v>688</v>
      </c>
      <c r="H123" t="s">
        <v>102</v>
      </c>
      <c r="I123" s="77">
        <v>12261.7</v>
      </c>
      <c r="J123" s="77">
        <v>571.70000000000005</v>
      </c>
      <c r="K123" s="77">
        <v>0</v>
      </c>
      <c r="L123" s="77">
        <v>70.100138900000005</v>
      </c>
      <c r="M123" s="78">
        <v>2.0000000000000001E-4</v>
      </c>
      <c r="N123" s="78">
        <v>2.9999999999999997E-4</v>
      </c>
      <c r="O123" s="78">
        <v>1E-4</v>
      </c>
    </row>
    <row r="124" spans="2:15">
      <c r="B124" t="s">
        <v>1427</v>
      </c>
      <c r="C124" t="s">
        <v>1428</v>
      </c>
      <c r="D124" t="s">
        <v>100</v>
      </c>
      <c r="E124" t="s">
        <v>123</v>
      </c>
      <c r="F124" t="s">
        <v>1429</v>
      </c>
      <c r="G124" t="s">
        <v>615</v>
      </c>
      <c r="H124" t="s">
        <v>102</v>
      </c>
      <c r="I124" s="77">
        <v>127464.55</v>
      </c>
      <c r="J124" s="77">
        <v>161.5</v>
      </c>
      <c r="K124" s="77">
        <v>0</v>
      </c>
      <c r="L124" s="77">
        <v>205.85524824999999</v>
      </c>
      <c r="M124" s="78">
        <v>5.9999999999999995E-4</v>
      </c>
      <c r="N124" s="78">
        <v>8.0000000000000004E-4</v>
      </c>
      <c r="O124" s="78">
        <v>1E-4</v>
      </c>
    </row>
    <row r="125" spans="2:15">
      <c r="B125" t="s">
        <v>1430</v>
      </c>
      <c r="C125" t="s">
        <v>1431</v>
      </c>
      <c r="D125" t="s">
        <v>100</v>
      </c>
      <c r="E125" t="s">
        <v>123</v>
      </c>
      <c r="F125" t="s">
        <v>1432</v>
      </c>
      <c r="G125" t="s">
        <v>1433</v>
      </c>
      <c r="H125" t="s">
        <v>102</v>
      </c>
      <c r="I125" s="77">
        <v>3764.31</v>
      </c>
      <c r="J125" s="77">
        <v>2052</v>
      </c>
      <c r="K125" s="77">
        <v>0</v>
      </c>
      <c r="L125" s="77">
        <v>77.243641199999999</v>
      </c>
      <c r="M125" s="78">
        <v>1E-4</v>
      </c>
      <c r="N125" s="78">
        <v>2.9999999999999997E-4</v>
      </c>
      <c r="O125" s="78">
        <v>1E-4</v>
      </c>
    </row>
    <row r="126" spans="2:15">
      <c r="B126" t="s">
        <v>1434</v>
      </c>
      <c r="C126" t="s">
        <v>1435</v>
      </c>
      <c r="D126" t="s">
        <v>100</v>
      </c>
      <c r="E126" t="s">
        <v>123</v>
      </c>
      <c r="F126" t="s">
        <v>1436</v>
      </c>
      <c r="G126" t="s">
        <v>570</v>
      </c>
      <c r="H126" t="s">
        <v>102</v>
      </c>
      <c r="I126" s="77">
        <v>2791.32</v>
      </c>
      <c r="J126" s="77">
        <v>27970</v>
      </c>
      <c r="K126" s="77">
        <v>0</v>
      </c>
      <c r="L126" s="77">
        <v>780.73220400000002</v>
      </c>
      <c r="M126" s="78">
        <v>8.0000000000000004E-4</v>
      </c>
      <c r="N126" s="78">
        <v>3.0000000000000001E-3</v>
      </c>
      <c r="O126" s="78">
        <v>5.9999999999999995E-4</v>
      </c>
    </row>
    <row r="127" spans="2:15">
      <c r="B127" t="s">
        <v>1437</v>
      </c>
      <c r="C127" t="s">
        <v>1438</v>
      </c>
      <c r="D127" t="s">
        <v>100</v>
      </c>
      <c r="E127" t="s">
        <v>123</v>
      </c>
      <c r="F127" t="s">
        <v>1439</v>
      </c>
      <c r="G127" t="s">
        <v>570</v>
      </c>
      <c r="H127" t="s">
        <v>102</v>
      </c>
      <c r="I127" s="77">
        <v>86.74</v>
      </c>
      <c r="J127" s="77">
        <v>136.9</v>
      </c>
      <c r="K127" s="77">
        <v>0</v>
      </c>
      <c r="L127" s="77">
        <v>0.11874706</v>
      </c>
      <c r="M127" s="78">
        <v>0</v>
      </c>
      <c r="N127" s="78">
        <v>0</v>
      </c>
      <c r="O127" s="78">
        <v>0</v>
      </c>
    </row>
    <row r="128" spans="2:15">
      <c r="B128" t="s">
        <v>1440</v>
      </c>
      <c r="C128" t="s">
        <v>1441</v>
      </c>
      <c r="D128" t="s">
        <v>100</v>
      </c>
      <c r="E128" t="s">
        <v>123</v>
      </c>
      <c r="F128" t="s">
        <v>877</v>
      </c>
      <c r="G128" t="s">
        <v>570</v>
      </c>
      <c r="H128" t="s">
        <v>102</v>
      </c>
      <c r="I128" s="77">
        <v>11343.85</v>
      </c>
      <c r="J128" s="77">
        <v>429</v>
      </c>
      <c r="K128" s="77">
        <v>0</v>
      </c>
      <c r="L128" s="77">
        <v>48.665116500000003</v>
      </c>
      <c r="M128" s="78">
        <v>1E-4</v>
      </c>
      <c r="N128" s="78">
        <v>2.0000000000000001E-4</v>
      </c>
      <c r="O128" s="78">
        <v>0</v>
      </c>
    </row>
    <row r="129" spans="2:15">
      <c r="B129" t="s">
        <v>1442</v>
      </c>
      <c r="C129" t="s">
        <v>1443</v>
      </c>
      <c r="D129" t="s">
        <v>100</v>
      </c>
      <c r="E129" t="s">
        <v>123</v>
      </c>
      <c r="F129" t="s">
        <v>1444</v>
      </c>
      <c r="G129" t="s">
        <v>570</v>
      </c>
      <c r="H129" t="s">
        <v>102</v>
      </c>
      <c r="I129" s="77">
        <v>13012.52</v>
      </c>
      <c r="J129" s="77">
        <v>3146</v>
      </c>
      <c r="K129" s="77">
        <v>0</v>
      </c>
      <c r="L129" s="77">
        <v>409.37387919999998</v>
      </c>
      <c r="M129" s="78">
        <v>4.0000000000000002E-4</v>
      </c>
      <c r="N129" s="78">
        <v>1.6000000000000001E-3</v>
      </c>
      <c r="O129" s="78">
        <v>2.9999999999999997E-4</v>
      </c>
    </row>
    <row r="130" spans="2:15">
      <c r="B130" t="s">
        <v>1445</v>
      </c>
      <c r="C130" t="s">
        <v>1446</v>
      </c>
      <c r="D130" t="s">
        <v>100</v>
      </c>
      <c r="E130" t="s">
        <v>123</v>
      </c>
      <c r="F130" t="s">
        <v>1447</v>
      </c>
      <c r="G130" t="s">
        <v>1448</v>
      </c>
      <c r="H130" t="s">
        <v>102</v>
      </c>
      <c r="I130" s="77">
        <v>1894.14</v>
      </c>
      <c r="J130" s="77">
        <v>1868</v>
      </c>
      <c r="K130" s="77">
        <v>0</v>
      </c>
      <c r="L130" s="77">
        <v>35.3825352</v>
      </c>
      <c r="M130" s="78">
        <v>4.0000000000000002E-4</v>
      </c>
      <c r="N130" s="78">
        <v>1E-4</v>
      </c>
      <c r="O130" s="78">
        <v>0</v>
      </c>
    </row>
    <row r="131" spans="2:15">
      <c r="B131" t="s">
        <v>1449</v>
      </c>
      <c r="C131" t="s">
        <v>1450</v>
      </c>
      <c r="D131" t="s">
        <v>100</v>
      </c>
      <c r="E131" t="s">
        <v>123</v>
      </c>
      <c r="F131" t="s">
        <v>1451</v>
      </c>
      <c r="G131" t="s">
        <v>1452</v>
      </c>
      <c r="H131" t="s">
        <v>102</v>
      </c>
      <c r="I131" s="77">
        <v>7445.31</v>
      </c>
      <c r="J131" s="77">
        <v>472.1</v>
      </c>
      <c r="K131" s="77">
        <v>0</v>
      </c>
      <c r="L131" s="77">
        <v>35.149308509999997</v>
      </c>
      <c r="M131" s="78">
        <v>1E-4</v>
      </c>
      <c r="N131" s="78">
        <v>1E-4</v>
      </c>
      <c r="O131" s="78">
        <v>0</v>
      </c>
    </row>
    <row r="132" spans="2:15">
      <c r="B132" t="s">
        <v>1453</v>
      </c>
      <c r="C132" t="s">
        <v>1454</v>
      </c>
      <c r="D132" t="s">
        <v>100</v>
      </c>
      <c r="E132" t="s">
        <v>123</v>
      </c>
      <c r="F132" t="s">
        <v>1455</v>
      </c>
      <c r="G132" t="s">
        <v>112</v>
      </c>
      <c r="H132" t="s">
        <v>102</v>
      </c>
      <c r="I132" s="77">
        <v>7804.9</v>
      </c>
      <c r="J132" s="77">
        <v>2414</v>
      </c>
      <c r="K132" s="77">
        <v>0</v>
      </c>
      <c r="L132" s="77">
        <v>188.41028600000001</v>
      </c>
      <c r="M132" s="78">
        <v>2.9999999999999997E-4</v>
      </c>
      <c r="N132" s="78">
        <v>6.9999999999999999E-4</v>
      </c>
      <c r="O132" s="78">
        <v>1E-4</v>
      </c>
    </row>
    <row r="133" spans="2:15">
      <c r="B133" t="s">
        <v>1456</v>
      </c>
      <c r="C133" t="s">
        <v>1457</v>
      </c>
      <c r="D133" t="s">
        <v>100</v>
      </c>
      <c r="E133" t="s">
        <v>123</v>
      </c>
      <c r="F133" t="s">
        <v>1458</v>
      </c>
      <c r="G133" t="s">
        <v>112</v>
      </c>
      <c r="H133" t="s">
        <v>102</v>
      </c>
      <c r="I133" s="77">
        <v>1816.48</v>
      </c>
      <c r="J133" s="77">
        <v>11370</v>
      </c>
      <c r="K133" s="77">
        <v>0</v>
      </c>
      <c r="L133" s="77">
        <v>206.53377599999999</v>
      </c>
      <c r="M133" s="78">
        <v>4.0000000000000002E-4</v>
      </c>
      <c r="N133" s="78">
        <v>8.0000000000000004E-4</v>
      </c>
      <c r="O133" s="78">
        <v>1E-4</v>
      </c>
    </row>
    <row r="134" spans="2:15">
      <c r="B134" t="s">
        <v>1459</v>
      </c>
      <c r="C134" t="s">
        <v>1460</v>
      </c>
      <c r="D134" t="s">
        <v>100</v>
      </c>
      <c r="E134" t="s">
        <v>123</v>
      </c>
      <c r="F134" t="s">
        <v>1461</v>
      </c>
      <c r="G134" t="s">
        <v>112</v>
      </c>
      <c r="H134" t="s">
        <v>102</v>
      </c>
      <c r="I134" s="77">
        <v>42891.09</v>
      </c>
      <c r="J134" s="77">
        <v>570</v>
      </c>
      <c r="K134" s="77">
        <v>4.2188499999999998</v>
      </c>
      <c r="L134" s="77">
        <v>248.69806299999999</v>
      </c>
      <c r="M134" s="78">
        <v>2.9999999999999997E-4</v>
      </c>
      <c r="N134" s="78">
        <v>1E-3</v>
      </c>
      <c r="O134" s="78">
        <v>2.0000000000000001E-4</v>
      </c>
    </row>
    <row r="135" spans="2:15">
      <c r="B135" t="s">
        <v>1462</v>
      </c>
      <c r="C135" t="s">
        <v>1463</v>
      </c>
      <c r="D135" t="s">
        <v>100</v>
      </c>
      <c r="E135" t="s">
        <v>123</v>
      </c>
      <c r="F135" t="s">
        <v>691</v>
      </c>
      <c r="G135" t="s">
        <v>112</v>
      </c>
      <c r="H135" t="s">
        <v>102</v>
      </c>
      <c r="I135" s="77">
        <v>6079.68</v>
      </c>
      <c r="J135" s="77">
        <v>7</v>
      </c>
      <c r="K135" s="77">
        <v>0</v>
      </c>
      <c r="L135" s="77">
        <v>0.4255776</v>
      </c>
      <c r="M135" s="78">
        <v>2.0000000000000001E-4</v>
      </c>
      <c r="N135" s="78">
        <v>0</v>
      </c>
      <c r="O135" s="78">
        <v>0</v>
      </c>
    </row>
    <row r="136" spans="2:15">
      <c r="B136" t="s">
        <v>1464</v>
      </c>
      <c r="C136" t="s">
        <v>1465</v>
      </c>
      <c r="D136" t="s">
        <v>100</v>
      </c>
      <c r="E136" t="s">
        <v>123</v>
      </c>
      <c r="F136" t="s">
        <v>1466</v>
      </c>
      <c r="G136" t="s">
        <v>112</v>
      </c>
      <c r="H136" t="s">
        <v>102</v>
      </c>
      <c r="I136" s="77">
        <v>8965.23</v>
      </c>
      <c r="J136" s="77">
        <v>9315</v>
      </c>
      <c r="K136" s="77">
        <v>0</v>
      </c>
      <c r="L136" s="77">
        <v>835.11117449999995</v>
      </c>
      <c r="M136" s="78">
        <v>4.0000000000000002E-4</v>
      </c>
      <c r="N136" s="78">
        <v>3.3E-3</v>
      </c>
      <c r="O136" s="78">
        <v>5.9999999999999995E-4</v>
      </c>
    </row>
    <row r="137" spans="2:15">
      <c r="B137" t="s">
        <v>1467</v>
      </c>
      <c r="C137" t="s">
        <v>1468</v>
      </c>
      <c r="D137" t="s">
        <v>100</v>
      </c>
      <c r="E137" t="s">
        <v>123</v>
      </c>
      <c r="F137" t="s">
        <v>1469</v>
      </c>
      <c r="G137" t="s">
        <v>715</v>
      </c>
      <c r="H137" t="s">
        <v>102</v>
      </c>
      <c r="I137" s="77">
        <v>9021.2000000000007</v>
      </c>
      <c r="J137" s="77">
        <v>1233</v>
      </c>
      <c r="K137" s="77">
        <v>0</v>
      </c>
      <c r="L137" s="77">
        <v>111.231396</v>
      </c>
      <c r="M137" s="78">
        <v>5.0000000000000001E-4</v>
      </c>
      <c r="N137" s="78">
        <v>4.0000000000000002E-4</v>
      </c>
      <c r="O137" s="78">
        <v>1E-4</v>
      </c>
    </row>
    <row r="138" spans="2:15">
      <c r="B138" t="s">
        <v>1470</v>
      </c>
      <c r="C138" t="s">
        <v>1471</v>
      </c>
      <c r="D138" t="s">
        <v>100</v>
      </c>
      <c r="E138" t="s">
        <v>123</v>
      </c>
      <c r="F138" t="s">
        <v>1472</v>
      </c>
      <c r="G138" t="s">
        <v>1473</v>
      </c>
      <c r="H138" t="s">
        <v>102</v>
      </c>
      <c r="I138" s="77">
        <v>12404.76</v>
      </c>
      <c r="J138" s="77">
        <v>514.70000000000005</v>
      </c>
      <c r="K138" s="77">
        <v>0</v>
      </c>
      <c r="L138" s="77">
        <v>63.847299720000002</v>
      </c>
      <c r="M138" s="78">
        <v>5.9999999999999995E-4</v>
      </c>
      <c r="N138" s="78">
        <v>2.0000000000000001E-4</v>
      </c>
      <c r="O138" s="78">
        <v>0</v>
      </c>
    </row>
    <row r="139" spans="2:15">
      <c r="B139" t="s">
        <v>1474</v>
      </c>
      <c r="C139" t="s">
        <v>1475</v>
      </c>
      <c r="D139" t="s">
        <v>100</v>
      </c>
      <c r="E139" t="s">
        <v>123</v>
      </c>
      <c r="F139" t="s">
        <v>1476</v>
      </c>
      <c r="G139" t="s">
        <v>494</v>
      </c>
      <c r="H139" t="s">
        <v>102</v>
      </c>
      <c r="I139" s="77">
        <v>15352.11</v>
      </c>
      <c r="J139" s="77">
        <v>1146</v>
      </c>
      <c r="K139" s="77">
        <v>0</v>
      </c>
      <c r="L139" s="77">
        <v>175.9351806</v>
      </c>
      <c r="M139" s="78">
        <v>4.0000000000000002E-4</v>
      </c>
      <c r="N139" s="78">
        <v>6.9999999999999999E-4</v>
      </c>
      <c r="O139" s="78">
        <v>1E-4</v>
      </c>
    </row>
    <row r="140" spans="2:15">
      <c r="B140" t="s">
        <v>1477</v>
      </c>
      <c r="C140" t="s">
        <v>1478</v>
      </c>
      <c r="D140" t="s">
        <v>100</v>
      </c>
      <c r="E140" t="s">
        <v>123</v>
      </c>
      <c r="F140" t="s">
        <v>1479</v>
      </c>
      <c r="G140" t="s">
        <v>494</v>
      </c>
      <c r="H140" t="s">
        <v>102</v>
      </c>
      <c r="I140" s="77">
        <v>9584.7000000000007</v>
      </c>
      <c r="J140" s="77">
        <v>702.3</v>
      </c>
      <c r="K140" s="77">
        <v>0</v>
      </c>
      <c r="L140" s="77">
        <v>67.313348099999999</v>
      </c>
      <c r="M140" s="78">
        <v>5.9999999999999995E-4</v>
      </c>
      <c r="N140" s="78">
        <v>2.9999999999999997E-4</v>
      </c>
      <c r="O140" s="78">
        <v>0</v>
      </c>
    </row>
    <row r="141" spans="2:15">
      <c r="B141" t="s">
        <v>1480</v>
      </c>
      <c r="C141" t="s">
        <v>1481</v>
      </c>
      <c r="D141" t="s">
        <v>100</v>
      </c>
      <c r="E141" t="s">
        <v>123</v>
      </c>
      <c r="F141" t="s">
        <v>1482</v>
      </c>
      <c r="G141" t="s">
        <v>494</v>
      </c>
      <c r="H141" t="s">
        <v>102</v>
      </c>
      <c r="I141" s="77">
        <v>4187.62</v>
      </c>
      <c r="J141" s="77">
        <v>535.29999999999995</v>
      </c>
      <c r="K141" s="77">
        <v>0</v>
      </c>
      <c r="L141" s="77">
        <v>22.416329860000001</v>
      </c>
      <c r="M141" s="78">
        <v>2.9999999999999997E-4</v>
      </c>
      <c r="N141" s="78">
        <v>1E-4</v>
      </c>
      <c r="O141" s="78">
        <v>0</v>
      </c>
    </row>
    <row r="142" spans="2:15">
      <c r="B142" t="s">
        <v>1483</v>
      </c>
      <c r="C142" t="s">
        <v>1484</v>
      </c>
      <c r="D142" t="s">
        <v>100</v>
      </c>
      <c r="E142" t="s">
        <v>123</v>
      </c>
      <c r="F142" t="s">
        <v>1485</v>
      </c>
      <c r="G142" t="s">
        <v>494</v>
      </c>
      <c r="H142" t="s">
        <v>102</v>
      </c>
      <c r="I142" s="77">
        <v>73113.350000000006</v>
      </c>
      <c r="J142" s="77">
        <v>1040</v>
      </c>
      <c r="K142" s="77">
        <v>0</v>
      </c>
      <c r="L142" s="77">
        <v>760.37883999999997</v>
      </c>
      <c r="M142" s="78">
        <v>6.9999999999999999E-4</v>
      </c>
      <c r="N142" s="78">
        <v>3.0000000000000001E-3</v>
      </c>
      <c r="O142" s="78">
        <v>5.9999999999999995E-4</v>
      </c>
    </row>
    <row r="143" spans="2:15">
      <c r="B143" t="s">
        <v>1486</v>
      </c>
      <c r="C143" t="s">
        <v>1487</v>
      </c>
      <c r="D143" t="s">
        <v>100</v>
      </c>
      <c r="E143" t="s">
        <v>123</v>
      </c>
      <c r="F143" t="s">
        <v>1488</v>
      </c>
      <c r="G143" t="s">
        <v>494</v>
      </c>
      <c r="H143" t="s">
        <v>102</v>
      </c>
      <c r="I143" s="77">
        <v>9187.48</v>
      </c>
      <c r="J143" s="77">
        <v>3273</v>
      </c>
      <c r="K143" s="77">
        <v>0</v>
      </c>
      <c r="L143" s="77">
        <v>300.70622040000001</v>
      </c>
      <c r="M143" s="78">
        <v>4.0000000000000002E-4</v>
      </c>
      <c r="N143" s="78">
        <v>1.1999999999999999E-3</v>
      </c>
      <c r="O143" s="78">
        <v>2.0000000000000001E-4</v>
      </c>
    </row>
    <row r="144" spans="2:15">
      <c r="B144" t="s">
        <v>1489</v>
      </c>
      <c r="C144" t="s">
        <v>1490</v>
      </c>
      <c r="D144" t="s">
        <v>100</v>
      </c>
      <c r="E144" t="s">
        <v>123</v>
      </c>
      <c r="F144" t="s">
        <v>1491</v>
      </c>
      <c r="G144" t="s">
        <v>494</v>
      </c>
      <c r="H144" t="s">
        <v>102</v>
      </c>
      <c r="I144" s="77">
        <v>46962.07</v>
      </c>
      <c r="J144" s="77">
        <v>279.10000000000002</v>
      </c>
      <c r="K144" s="77">
        <v>0</v>
      </c>
      <c r="L144" s="77">
        <v>131.07113737</v>
      </c>
      <c r="M144" s="78">
        <v>5.0000000000000001E-4</v>
      </c>
      <c r="N144" s="78">
        <v>5.0000000000000001E-4</v>
      </c>
      <c r="O144" s="78">
        <v>1E-4</v>
      </c>
    </row>
    <row r="145" spans="2:15">
      <c r="B145" t="s">
        <v>1492</v>
      </c>
      <c r="C145" t="s">
        <v>1493</v>
      </c>
      <c r="D145" t="s">
        <v>100</v>
      </c>
      <c r="E145" t="s">
        <v>123</v>
      </c>
      <c r="F145" t="s">
        <v>1494</v>
      </c>
      <c r="G145" t="s">
        <v>494</v>
      </c>
      <c r="H145" t="s">
        <v>102</v>
      </c>
      <c r="I145" s="77">
        <v>2835.96</v>
      </c>
      <c r="J145" s="77">
        <v>5515</v>
      </c>
      <c r="K145" s="77">
        <v>1.7015800000000001</v>
      </c>
      <c r="L145" s="77">
        <v>158.10477399999999</v>
      </c>
      <c r="M145" s="78">
        <v>2.9999999999999997E-4</v>
      </c>
      <c r="N145" s="78">
        <v>5.9999999999999995E-4</v>
      </c>
      <c r="O145" s="78">
        <v>1E-4</v>
      </c>
    </row>
    <row r="146" spans="2:15">
      <c r="B146" t="s">
        <v>1495</v>
      </c>
      <c r="C146" t="s">
        <v>1496</v>
      </c>
      <c r="D146" t="s">
        <v>100</v>
      </c>
      <c r="E146" t="s">
        <v>123</v>
      </c>
      <c r="F146" t="s">
        <v>1497</v>
      </c>
      <c r="G146" t="s">
        <v>494</v>
      </c>
      <c r="H146" t="s">
        <v>102</v>
      </c>
      <c r="I146" s="77">
        <v>11120.33</v>
      </c>
      <c r="J146" s="77">
        <v>1053</v>
      </c>
      <c r="K146" s="77">
        <v>0</v>
      </c>
      <c r="L146" s="77">
        <v>117.0970749</v>
      </c>
      <c r="M146" s="78">
        <v>6.9999999999999999E-4</v>
      </c>
      <c r="N146" s="78">
        <v>5.0000000000000001E-4</v>
      </c>
      <c r="O146" s="78">
        <v>1E-4</v>
      </c>
    </row>
    <row r="147" spans="2:15">
      <c r="B147" t="s">
        <v>1498</v>
      </c>
      <c r="C147" t="s">
        <v>1499</v>
      </c>
      <c r="D147" t="s">
        <v>100</v>
      </c>
      <c r="E147" t="s">
        <v>123</v>
      </c>
      <c r="F147" t="s">
        <v>1500</v>
      </c>
      <c r="G147" t="s">
        <v>1201</v>
      </c>
      <c r="H147" t="s">
        <v>102</v>
      </c>
      <c r="I147" s="77">
        <v>6648.88</v>
      </c>
      <c r="J147" s="77">
        <v>1966</v>
      </c>
      <c r="K147" s="77">
        <v>7.4736500000000001</v>
      </c>
      <c r="L147" s="77">
        <v>138.19063080000001</v>
      </c>
      <c r="M147" s="78">
        <v>5.0000000000000001E-4</v>
      </c>
      <c r="N147" s="78">
        <v>5.0000000000000001E-4</v>
      </c>
      <c r="O147" s="78">
        <v>1E-4</v>
      </c>
    </row>
    <row r="148" spans="2:15">
      <c r="B148" t="s">
        <v>1501</v>
      </c>
      <c r="C148" t="s">
        <v>1502</v>
      </c>
      <c r="D148" t="s">
        <v>100</v>
      </c>
      <c r="E148" t="s">
        <v>123</v>
      </c>
      <c r="F148" t="s">
        <v>1503</v>
      </c>
      <c r="G148" t="s">
        <v>1201</v>
      </c>
      <c r="H148" t="s">
        <v>102</v>
      </c>
      <c r="I148" s="77">
        <v>280.39999999999998</v>
      </c>
      <c r="J148" s="77">
        <v>14700</v>
      </c>
      <c r="K148" s="77">
        <v>0</v>
      </c>
      <c r="L148" s="77">
        <v>41.218800000000002</v>
      </c>
      <c r="M148" s="78">
        <v>1E-4</v>
      </c>
      <c r="N148" s="78">
        <v>2.0000000000000001E-4</v>
      </c>
      <c r="O148" s="78">
        <v>0</v>
      </c>
    </row>
    <row r="149" spans="2:15">
      <c r="B149" t="s">
        <v>1504</v>
      </c>
      <c r="C149" t="s">
        <v>1505</v>
      </c>
      <c r="D149" t="s">
        <v>100</v>
      </c>
      <c r="E149" t="s">
        <v>123</v>
      </c>
      <c r="F149" t="s">
        <v>1506</v>
      </c>
      <c r="G149" t="s">
        <v>1201</v>
      </c>
      <c r="H149" t="s">
        <v>102</v>
      </c>
      <c r="I149" s="77">
        <v>4840.6400000000003</v>
      </c>
      <c r="J149" s="77">
        <v>8299</v>
      </c>
      <c r="K149" s="77">
        <v>0</v>
      </c>
      <c r="L149" s="77">
        <v>401.72471359999997</v>
      </c>
      <c r="M149" s="78">
        <v>4.0000000000000002E-4</v>
      </c>
      <c r="N149" s="78">
        <v>1.6000000000000001E-3</v>
      </c>
      <c r="O149" s="78">
        <v>2.9999999999999997E-4</v>
      </c>
    </row>
    <row r="150" spans="2:15">
      <c r="B150" t="s">
        <v>1507</v>
      </c>
      <c r="C150" t="s">
        <v>1508</v>
      </c>
      <c r="D150" t="s">
        <v>100</v>
      </c>
      <c r="E150" t="s">
        <v>123</v>
      </c>
      <c r="F150" t="s">
        <v>1509</v>
      </c>
      <c r="G150" t="s">
        <v>1510</v>
      </c>
      <c r="H150" t="s">
        <v>102</v>
      </c>
      <c r="I150" s="77">
        <v>9216.8799999999992</v>
      </c>
      <c r="J150" s="77">
        <v>738.2</v>
      </c>
      <c r="K150" s="77">
        <v>0</v>
      </c>
      <c r="L150" s="77">
        <v>68.039008159999995</v>
      </c>
      <c r="M150" s="78">
        <v>2.0000000000000001E-4</v>
      </c>
      <c r="N150" s="78">
        <v>2.9999999999999997E-4</v>
      </c>
      <c r="O150" s="78">
        <v>0</v>
      </c>
    </row>
    <row r="151" spans="2:15">
      <c r="B151" t="s">
        <v>1511</v>
      </c>
      <c r="C151" t="s">
        <v>1512</v>
      </c>
      <c r="D151" t="s">
        <v>100</v>
      </c>
      <c r="E151" t="s">
        <v>123</v>
      </c>
      <c r="F151" t="s">
        <v>1513</v>
      </c>
      <c r="G151" t="s">
        <v>664</v>
      </c>
      <c r="H151" t="s">
        <v>102</v>
      </c>
      <c r="I151" s="77">
        <v>4574.13</v>
      </c>
      <c r="J151" s="77">
        <v>6895</v>
      </c>
      <c r="K151" s="77">
        <v>0</v>
      </c>
      <c r="L151" s="77">
        <v>315.38626349999998</v>
      </c>
      <c r="M151" s="78">
        <v>1E-4</v>
      </c>
      <c r="N151" s="78">
        <v>1.1999999999999999E-3</v>
      </c>
      <c r="O151" s="78">
        <v>2.0000000000000001E-4</v>
      </c>
    </row>
    <row r="152" spans="2:15">
      <c r="B152" t="s">
        <v>1514</v>
      </c>
      <c r="C152" t="s">
        <v>1515</v>
      </c>
      <c r="D152" t="s">
        <v>100</v>
      </c>
      <c r="E152" t="s">
        <v>123</v>
      </c>
      <c r="F152" t="s">
        <v>1516</v>
      </c>
      <c r="G152" t="s">
        <v>774</v>
      </c>
      <c r="H152" t="s">
        <v>102</v>
      </c>
      <c r="I152" s="77">
        <v>13612.62</v>
      </c>
      <c r="J152" s="77">
        <v>542.5</v>
      </c>
      <c r="K152" s="77">
        <v>0</v>
      </c>
      <c r="L152" s="77">
        <v>73.848463499999994</v>
      </c>
      <c r="M152" s="78">
        <v>2.0000000000000001E-4</v>
      </c>
      <c r="N152" s="78">
        <v>2.9999999999999997E-4</v>
      </c>
      <c r="O152" s="78">
        <v>1E-4</v>
      </c>
    </row>
    <row r="153" spans="2:15">
      <c r="B153" t="s">
        <v>1517</v>
      </c>
      <c r="C153" t="s">
        <v>1518</v>
      </c>
      <c r="D153" t="s">
        <v>100</v>
      </c>
      <c r="E153" t="s">
        <v>123</v>
      </c>
      <c r="F153" t="s">
        <v>1519</v>
      </c>
      <c r="G153" t="s">
        <v>774</v>
      </c>
      <c r="H153" t="s">
        <v>102</v>
      </c>
      <c r="I153" s="77">
        <v>0.01</v>
      </c>
      <c r="J153" s="77">
        <v>6848</v>
      </c>
      <c r="K153" s="77">
        <v>0</v>
      </c>
      <c r="L153" s="77">
        <v>6.8479999999999995E-4</v>
      </c>
      <c r="M153" s="78">
        <v>0</v>
      </c>
      <c r="N153" s="78">
        <v>0</v>
      </c>
      <c r="O153" s="78">
        <v>0</v>
      </c>
    </row>
    <row r="154" spans="2:15">
      <c r="B154" t="s">
        <v>1520</v>
      </c>
      <c r="C154" t="s">
        <v>1521</v>
      </c>
      <c r="D154" t="s">
        <v>100</v>
      </c>
      <c r="E154" t="s">
        <v>123</v>
      </c>
      <c r="F154" t="s">
        <v>1522</v>
      </c>
      <c r="G154" t="s">
        <v>774</v>
      </c>
      <c r="H154" t="s">
        <v>102</v>
      </c>
      <c r="I154" s="77">
        <v>46963.53</v>
      </c>
      <c r="J154" s="77">
        <v>192.8</v>
      </c>
      <c r="K154" s="77">
        <v>0</v>
      </c>
      <c r="L154" s="77">
        <v>90.545685840000004</v>
      </c>
      <c r="M154" s="78">
        <v>2.9999999999999997E-4</v>
      </c>
      <c r="N154" s="78">
        <v>4.0000000000000002E-4</v>
      </c>
      <c r="O154" s="78">
        <v>1E-4</v>
      </c>
    </row>
    <row r="155" spans="2:15">
      <c r="B155" t="s">
        <v>1523</v>
      </c>
      <c r="C155" t="s">
        <v>1524</v>
      </c>
      <c r="D155" t="s">
        <v>100</v>
      </c>
      <c r="E155" t="s">
        <v>123</v>
      </c>
      <c r="F155" t="s">
        <v>1525</v>
      </c>
      <c r="G155" t="s">
        <v>774</v>
      </c>
      <c r="H155" t="s">
        <v>102</v>
      </c>
      <c r="I155" s="77">
        <v>18032.54</v>
      </c>
      <c r="J155" s="77">
        <v>759.4</v>
      </c>
      <c r="K155" s="77">
        <v>0</v>
      </c>
      <c r="L155" s="77">
        <v>136.93910876000001</v>
      </c>
      <c r="M155" s="78">
        <v>5.0000000000000001E-4</v>
      </c>
      <c r="N155" s="78">
        <v>5.0000000000000001E-4</v>
      </c>
      <c r="O155" s="78">
        <v>1E-4</v>
      </c>
    </row>
    <row r="156" spans="2:15">
      <c r="B156" t="s">
        <v>1526</v>
      </c>
      <c r="C156" t="s">
        <v>1527</v>
      </c>
      <c r="D156" t="s">
        <v>100</v>
      </c>
      <c r="E156" t="s">
        <v>123</v>
      </c>
      <c r="F156" t="s">
        <v>1528</v>
      </c>
      <c r="G156" t="s">
        <v>828</v>
      </c>
      <c r="H156" t="s">
        <v>102</v>
      </c>
      <c r="I156" s="77">
        <v>3783.91</v>
      </c>
      <c r="J156" s="77">
        <v>9300</v>
      </c>
      <c r="K156" s="77">
        <v>0</v>
      </c>
      <c r="L156" s="77">
        <v>351.90363000000002</v>
      </c>
      <c r="M156" s="78">
        <v>4.0000000000000002E-4</v>
      </c>
      <c r="N156" s="78">
        <v>1.4E-3</v>
      </c>
      <c r="O156" s="78">
        <v>2.9999999999999997E-4</v>
      </c>
    </row>
    <row r="157" spans="2:15">
      <c r="B157" t="s">
        <v>1529</v>
      </c>
      <c r="C157" t="s">
        <v>1530</v>
      </c>
      <c r="D157" t="s">
        <v>100</v>
      </c>
      <c r="E157" t="s">
        <v>123</v>
      </c>
      <c r="F157" t="s">
        <v>1531</v>
      </c>
      <c r="G157" t="s">
        <v>828</v>
      </c>
      <c r="H157" t="s">
        <v>102</v>
      </c>
      <c r="I157" s="77">
        <v>51047.32</v>
      </c>
      <c r="J157" s="77">
        <v>424.7</v>
      </c>
      <c r="K157" s="77">
        <v>0</v>
      </c>
      <c r="L157" s="77">
        <v>216.79796804</v>
      </c>
      <c r="M157" s="78">
        <v>2.0000000000000001E-4</v>
      </c>
      <c r="N157" s="78">
        <v>8.0000000000000004E-4</v>
      </c>
      <c r="O157" s="78">
        <v>2.0000000000000001E-4</v>
      </c>
    </row>
    <row r="158" spans="2:15">
      <c r="B158" t="s">
        <v>1532</v>
      </c>
      <c r="C158" t="s">
        <v>1533</v>
      </c>
      <c r="D158" t="s">
        <v>100</v>
      </c>
      <c r="E158" t="s">
        <v>123</v>
      </c>
      <c r="F158" t="s">
        <v>1534</v>
      </c>
      <c r="G158" t="s">
        <v>828</v>
      </c>
      <c r="H158" t="s">
        <v>102</v>
      </c>
      <c r="I158" s="77">
        <v>796.32</v>
      </c>
      <c r="J158" s="77">
        <v>18850</v>
      </c>
      <c r="K158" s="77">
        <v>0</v>
      </c>
      <c r="L158" s="77">
        <v>150.10632000000001</v>
      </c>
      <c r="M158" s="78">
        <v>4.0000000000000002E-4</v>
      </c>
      <c r="N158" s="78">
        <v>5.9999999999999995E-4</v>
      </c>
      <c r="O158" s="78">
        <v>1E-4</v>
      </c>
    </row>
    <row r="159" spans="2:15">
      <c r="B159" t="s">
        <v>1535</v>
      </c>
      <c r="C159" t="s">
        <v>1536</v>
      </c>
      <c r="D159" t="s">
        <v>100</v>
      </c>
      <c r="E159" t="s">
        <v>123</v>
      </c>
      <c r="F159" t="s">
        <v>1537</v>
      </c>
      <c r="G159" t="s">
        <v>828</v>
      </c>
      <c r="H159" t="s">
        <v>102</v>
      </c>
      <c r="I159" s="77">
        <v>5747.61</v>
      </c>
      <c r="J159" s="77">
        <v>226</v>
      </c>
      <c r="K159" s="77">
        <v>0</v>
      </c>
      <c r="L159" s="77">
        <v>12.989598600000001</v>
      </c>
      <c r="M159" s="78">
        <v>1E-4</v>
      </c>
      <c r="N159" s="78">
        <v>1E-4</v>
      </c>
      <c r="O159" s="78">
        <v>0</v>
      </c>
    </row>
    <row r="160" spans="2:15">
      <c r="B160" t="s">
        <v>1538</v>
      </c>
      <c r="C160" t="s">
        <v>1539</v>
      </c>
      <c r="D160" t="s">
        <v>100</v>
      </c>
      <c r="E160" t="s">
        <v>123</v>
      </c>
      <c r="F160" t="s">
        <v>1540</v>
      </c>
      <c r="G160" t="s">
        <v>632</v>
      </c>
      <c r="H160" t="s">
        <v>102</v>
      </c>
      <c r="I160" s="77">
        <v>55579.43</v>
      </c>
      <c r="J160" s="77">
        <v>435.2</v>
      </c>
      <c r="K160" s="77">
        <v>0</v>
      </c>
      <c r="L160" s="77">
        <v>241.88167935999999</v>
      </c>
      <c r="M160" s="78">
        <v>2.9999999999999997E-4</v>
      </c>
      <c r="N160" s="78">
        <v>8.9999999999999998E-4</v>
      </c>
      <c r="O160" s="78">
        <v>2.0000000000000001E-4</v>
      </c>
    </row>
    <row r="161" spans="2:15">
      <c r="B161" t="s">
        <v>1541</v>
      </c>
      <c r="C161" t="s">
        <v>1542</v>
      </c>
      <c r="D161" t="s">
        <v>100</v>
      </c>
      <c r="E161" t="s">
        <v>123</v>
      </c>
      <c r="F161" t="s">
        <v>890</v>
      </c>
      <c r="G161" t="s">
        <v>335</v>
      </c>
      <c r="H161" t="s">
        <v>102</v>
      </c>
      <c r="I161" s="77">
        <v>62958.36</v>
      </c>
      <c r="J161" s="77">
        <v>470.9</v>
      </c>
      <c r="K161" s="77">
        <v>0</v>
      </c>
      <c r="L161" s="77">
        <v>296.47091724000001</v>
      </c>
      <c r="M161" s="78">
        <v>8.9999999999999998E-4</v>
      </c>
      <c r="N161" s="78">
        <v>1.1999999999999999E-3</v>
      </c>
      <c r="O161" s="78">
        <v>2.0000000000000001E-4</v>
      </c>
    </row>
    <row r="162" spans="2:15">
      <c r="B162" t="s">
        <v>1543</v>
      </c>
      <c r="C162" t="s">
        <v>1544</v>
      </c>
      <c r="D162" t="s">
        <v>100</v>
      </c>
      <c r="E162" t="s">
        <v>123</v>
      </c>
      <c r="F162" t="s">
        <v>1545</v>
      </c>
      <c r="G162" t="s">
        <v>1546</v>
      </c>
      <c r="H162" t="s">
        <v>102</v>
      </c>
      <c r="I162" s="77">
        <v>137199.25</v>
      </c>
      <c r="J162" s="77">
        <v>165.9</v>
      </c>
      <c r="K162" s="77">
        <v>0</v>
      </c>
      <c r="L162" s="77">
        <v>227.61355574999999</v>
      </c>
      <c r="M162" s="78">
        <v>5.0000000000000001E-4</v>
      </c>
      <c r="N162" s="78">
        <v>8.9999999999999998E-4</v>
      </c>
      <c r="O162" s="78">
        <v>2.0000000000000001E-4</v>
      </c>
    </row>
    <row r="163" spans="2:15">
      <c r="B163" t="s">
        <v>1547</v>
      </c>
      <c r="C163" t="s">
        <v>1548</v>
      </c>
      <c r="D163" t="s">
        <v>100</v>
      </c>
      <c r="E163" t="s">
        <v>123</v>
      </c>
      <c r="F163" t="s">
        <v>1549</v>
      </c>
      <c r="G163" t="s">
        <v>1550</v>
      </c>
      <c r="H163" t="s">
        <v>102</v>
      </c>
      <c r="I163" s="77">
        <v>40726.120000000003</v>
      </c>
      <c r="J163" s="77">
        <v>669.3</v>
      </c>
      <c r="K163" s="77">
        <v>0</v>
      </c>
      <c r="L163" s="77">
        <v>272.57992116000003</v>
      </c>
      <c r="M163" s="78">
        <v>4.0000000000000002E-4</v>
      </c>
      <c r="N163" s="78">
        <v>1.1000000000000001E-3</v>
      </c>
      <c r="O163" s="78">
        <v>2.0000000000000001E-4</v>
      </c>
    </row>
    <row r="164" spans="2:15">
      <c r="B164" t="s">
        <v>1551</v>
      </c>
      <c r="C164" t="s">
        <v>1552</v>
      </c>
      <c r="D164" t="s">
        <v>100</v>
      </c>
      <c r="E164" t="s">
        <v>123</v>
      </c>
      <c r="F164" t="s">
        <v>1553</v>
      </c>
      <c r="G164" t="s">
        <v>125</v>
      </c>
      <c r="H164" t="s">
        <v>102</v>
      </c>
      <c r="I164" s="77">
        <v>265.11</v>
      </c>
      <c r="J164" s="77">
        <v>7518</v>
      </c>
      <c r="K164" s="77">
        <v>0</v>
      </c>
      <c r="L164" s="77">
        <v>19.9309698</v>
      </c>
      <c r="M164" s="78">
        <v>0</v>
      </c>
      <c r="N164" s="78">
        <v>1E-4</v>
      </c>
      <c r="O164" s="78">
        <v>0</v>
      </c>
    </row>
    <row r="165" spans="2:15">
      <c r="B165" t="s">
        <v>1554</v>
      </c>
      <c r="C165" t="s">
        <v>1555</v>
      </c>
      <c r="D165" t="s">
        <v>100</v>
      </c>
      <c r="E165" t="s">
        <v>123</v>
      </c>
      <c r="F165" t="s">
        <v>1556</v>
      </c>
      <c r="G165" t="s">
        <v>125</v>
      </c>
      <c r="H165" t="s">
        <v>102</v>
      </c>
      <c r="I165" s="77">
        <v>45775.94</v>
      </c>
      <c r="J165" s="77">
        <v>129.69999999999999</v>
      </c>
      <c r="K165" s="77">
        <v>0</v>
      </c>
      <c r="L165" s="77">
        <v>59.371394180000003</v>
      </c>
      <c r="M165" s="78">
        <v>4.0000000000000002E-4</v>
      </c>
      <c r="N165" s="78">
        <v>2.0000000000000001E-4</v>
      </c>
      <c r="O165" s="78">
        <v>0</v>
      </c>
    </row>
    <row r="166" spans="2:15">
      <c r="B166" t="s">
        <v>1557</v>
      </c>
      <c r="C166" t="s">
        <v>1558</v>
      </c>
      <c r="D166" t="s">
        <v>100</v>
      </c>
      <c r="E166" t="s">
        <v>123</v>
      </c>
      <c r="F166" t="s">
        <v>1559</v>
      </c>
      <c r="G166" t="s">
        <v>125</v>
      </c>
      <c r="H166" t="s">
        <v>102</v>
      </c>
      <c r="I166" s="77">
        <v>11528.75</v>
      </c>
      <c r="J166" s="77">
        <v>372.1</v>
      </c>
      <c r="K166" s="77">
        <v>0</v>
      </c>
      <c r="L166" s="77">
        <v>42.898478750000002</v>
      </c>
      <c r="M166" s="78">
        <v>5.0000000000000001E-4</v>
      </c>
      <c r="N166" s="78">
        <v>2.0000000000000001E-4</v>
      </c>
      <c r="O166" s="78">
        <v>0</v>
      </c>
    </row>
    <row r="167" spans="2:15">
      <c r="B167" t="s">
        <v>1560</v>
      </c>
      <c r="C167" t="s">
        <v>1561</v>
      </c>
      <c r="D167" t="s">
        <v>100</v>
      </c>
      <c r="E167" t="s">
        <v>123</v>
      </c>
      <c r="F167" t="s">
        <v>1562</v>
      </c>
      <c r="G167" t="s">
        <v>125</v>
      </c>
      <c r="H167" t="s">
        <v>102</v>
      </c>
      <c r="I167" s="77">
        <v>3743.47</v>
      </c>
      <c r="J167" s="77">
        <v>540</v>
      </c>
      <c r="K167" s="77">
        <v>0</v>
      </c>
      <c r="L167" s="77">
        <v>20.214738000000001</v>
      </c>
      <c r="M167" s="78">
        <v>5.0000000000000001E-4</v>
      </c>
      <c r="N167" s="78">
        <v>1E-4</v>
      </c>
      <c r="O167" s="78">
        <v>0</v>
      </c>
    </row>
    <row r="168" spans="2:15">
      <c r="B168" t="s">
        <v>1563</v>
      </c>
      <c r="C168" t="s">
        <v>1564</v>
      </c>
      <c r="D168" t="s">
        <v>100</v>
      </c>
      <c r="E168" t="s">
        <v>123</v>
      </c>
      <c r="F168" t="s">
        <v>1565</v>
      </c>
      <c r="G168" t="s">
        <v>125</v>
      </c>
      <c r="H168" t="s">
        <v>102</v>
      </c>
      <c r="I168" s="77">
        <v>30515.52</v>
      </c>
      <c r="J168" s="77">
        <v>241</v>
      </c>
      <c r="K168" s="77">
        <v>0</v>
      </c>
      <c r="L168" s="77">
        <v>73.542403199999995</v>
      </c>
      <c r="M168" s="78">
        <v>4.0000000000000002E-4</v>
      </c>
      <c r="N168" s="78">
        <v>2.9999999999999997E-4</v>
      </c>
      <c r="O168" s="78">
        <v>1E-4</v>
      </c>
    </row>
    <row r="169" spans="2:15">
      <c r="B169" t="s">
        <v>1566</v>
      </c>
      <c r="C169" t="s">
        <v>1567</v>
      </c>
      <c r="D169" t="s">
        <v>100</v>
      </c>
      <c r="E169" t="s">
        <v>123</v>
      </c>
      <c r="F169" t="s">
        <v>1568</v>
      </c>
      <c r="G169" t="s">
        <v>1355</v>
      </c>
      <c r="H169" t="s">
        <v>102</v>
      </c>
      <c r="I169" s="77">
        <v>11494.25</v>
      </c>
      <c r="J169" s="77">
        <v>171.5</v>
      </c>
      <c r="K169" s="77">
        <v>0</v>
      </c>
      <c r="L169" s="77">
        <v>19.71263875</v>
      </c>
      <c r="M169" s="78">
        <v>1E-4</v>
      </c>
      <c r="N169" s="78">
        <v>1E-4</v>
      </c>
      <c r="O169" s="78">
        <v>0</v>
      </c>
    </row>
    <row r="170" spans="2:15">
      <c r="B170" t="s">
        <v>1569</v>
      </c>
      <c r="C170" t="s">
        <v>1570</v>
      </c>
      <c r="D170" t="s">
        <v>100</v>
      </c>
      <c r="E170" t="s">
        <v>123</v>
      </c>
      <c r="F170" t="s">
        <v>1571</v>
      </c>
      <c r="G170" t="s">
        <v>1355</v>
      </c>
      <c r="H170" t="s">
        <v>102</v>
      </c>
      <c r="I170" s="77">
        <v>47725.24</v>
      </c>
      <c r="J170" s="77">
        <v>17.600000000000001</v>
      </c>
      <c r="K170" s="77">
        <v>0</v>
      </c>
      <c r="L170" s="77">
        <v>8.3996422400000004</v>
      </c>
      <c r="M170" s="78">
        <v>5.0000000000000001E-4</v>
      </c>
      <c r="N170" s="78">
        <v>0</v>
      </c>
      <c r="O170" s="78">
        <v>0</v>
      </c>
    </row>
    <row r="171" spans="2:15">
      <c r="B171" t="s">
        <v>1572</v>
      </c>
      <c r="C171" t="s">
        <v>1573</v>
      </c>
      <c r="D171" t="s">
        <v>100</v>
      </c>
      <c r="E171" t="s">
        <v>123</v>
      </c>
      <c r="F171" t="s">
        <v>1574</v>
      </c>
      <c r="G171" t="s">
        <v>1355</v>
      </c>
      <c r="H171" t="s">
        <v>102</v>
      </c>
      <c r="I171" s="77">
        <v>7648.81</v>
      </c>
      <c r="J171" s="77">
        <v>591.1</v>
      </c>
      <c r="K171" s="77">
        <v>0</v>
      </c>
      <c r="L171" s="77">
        <v>45.212115910000001</v>
      </c>
      <c r="M171" s="78">
        <v>2.9999999999999997E-4</v>
      </c>
      <c r="N171" s="78">
        <v>2.0000000000000001E-4</v>
      </c>
      <c r="O171" s="78">
        <v>0</v>
      </c>
    </row>
    <row r="172" spans="2:15">
      <c r="B172" t="s">
        <v>1575</v>
      </c>
      <c r="C172" t="s">
        <v>1576</v>
      </c>
      <c r="D172" t="s">
        <v>100</v>
      </c>
      <c r="E172" t="s">
        <v>123</v>
      </c>
      <c r="F172" t="s">
        <v>1577</v>
      </c>
      <c r="G172" t="s">
        <v>719</v>
      </c>
      <c r="H172" t="s">
        <v>102</v>
      </c>
      <c r="I172" s="77">
        <v>28672.67</v>
      </c>
      <c r="J172" s="77">
        <v>93.6</v>
      </c>
      <c r="K172" s="77">
        <v>0</v>
      </c>
      <c r="L172" s="77">
        <v>26.837619119999999</v>
      </c>
      <c r="M172" s="78">
        <v>2.0000000000000001E-4</v>
      </c>
      <c r="N172" s="78">
        <v>1E-4</v>
      </c>
      <c r="O172" s="78">
        <v>0</v>
      </c>
    </row>
    <row r="173" spans="2:15">
      <c r="B173" t="s">
        <v>1578</v>
      </c>
      <c r="C173" t="s">
        <v>1579</v>
      </c>
      <c r="D173" t="s">
        <v>100</v>
      </c>
      <c r="E173" t="s">
        <v>123</v>
      </c>
      <c r="F173" t="s">
        <v>1580</v>
      </c>
      <c r="G173" t="s">
        <v>719</v>
      </c>
      <c r="H173" t="s">
        <v>102</v>
      </c>
      <c r="I173" s="77">
        <v>19066.91</v>
      </c>
      <c r="J173" s="77">
        <v>268</v>
      </c>
      <c r="K173" s="77">
        <v>0</v>
      </c>
      <c r="L173" s="77">
        <v>51.099318799999999</v>
      </c>
      <c r="M173" s="78">
        <v>2.0000000000000001E-4</v>
      </c>
      <c r="N173" s="78">
        <v>2.0000000000000001E-4</v>
      </c>
      <c r="O173" s="78">
        <v>0</v>
      </c>
    </row>
    <row r="174" spans="2:15">
      <c r="B174" t="s">
        <v>1581</v>
      </c>
      <c r="C174" t="s">
        <v>1582</v>
      </c>
      <c r="D174" t="s">
        <v>100</v>
      </c>
      <c r="E174" t="s">
        <v>123</v>
      </c>
      <c r="F174" t="s">
        <v>1583</v>
      </c>
      <c r="G174" t="s">
        <v>719</v>
      </c>
      <c r="H174" t="s">
        <v>102</v>
      </c>
      <c r="I174" s="77">
        <v>25362.44</v>
      </c>
      <c r="J174" s="77">
        <v>716.9</v>
      </c>
      <c r="K174" s="77">
        <v>0</v>
      </c>
      <c r="L174" s="77">
        <v>181.82333235999999</v>
      </c>
      <c r="M174" s="78">
        <v>2.0000000000000001E-4</v>
      </c>
      <c r="N174" s="78">
        <v>6.9999999999999999E-4</v>
      </c>
      <c r="O174" s="78">
        <v>1E-4</v>
      </c>
    </row>
    <row r="175" spans="2:15">
      <c r="B175" t="s">
        <v>1584</v>
      </c>
      <c r="C175" t="s">
        <v>1585</v>
      </c>
      <c r="D175" t="s">
        <v>100</v>
      </c>
      <c r="E175" t="s">
        <v>123</v>
      </c>
      <c r="F175" t="s">
        <v>1586</v>
      </c>
      <c r="G175" t="s">
        <v>127</v>
      </c>
      <c r="H175" t="s">
        <v>102</v>
      </c>
      <c r="I175" s="77">
        <v>24758.42</v>
      </c>
      <c r="J175" s="77">
        <v>426.8</v>
      </c>
      <c r="K175" s="77">
        <v>0</v>
      </c>
      <c r="L175" s="77">
        <v>105.66893656000001</v>
      </c>
      <c r="M175" s="78">
        <v>5.0000000000000001E-4</v>
      </c>
      <c r="N175" s="78">
        <v>4.0000000000000002E-4</v>
      </c>
      <c r="O175" s="78">
        <v>1E-4</v>
      </c>
    </row>
    <row r="176" spans="2:15">
      <c r="B176" t="s">
        <v>1587</v>
      </c>
      <c r="C176" t="s">
        <v>1588</v>
      </c>
      <c r="D176" t="s">
        <v>100</v>
      </c>
      <c r="E176" t="s">
        <v>123</v>
      </c>
      <c r="F176" t="s">
        <v>1589</v>
      </c>
      <c r="G176" t="s">
        <v>127</v>
      </c>
      <c r="H176" t="s">
        <v>102</v>
      </c>
      <c r="I176" s="77">
        <v>10887.04</v>
      </c>
      <c r="J176" s="77">
        <v>2113</v>
      </c>
      <c r="K176" s="77">
        <v>0</v>
      </c>
      <c r="L176" s="77">
        <v>230.0431552</v>
      </c>
      <c r="M176" s="78">
        <v>5.9999999999999995E-4</v>
      </c>
      <c r="N176" s="78">
        <v>8.9999999999999998E-4</v>
      </c>
      <c r="O176" s="78">
        <v>2.0000000000000001E-4</v>
      </c>
    </row>
    <row r="177" spans="2:15">
      <c r="B177" t="s">
        <v>1590</v>
      </c>
      <c r="C177" t="s">
        <v>1591</v>
      </c>
      <c r="D177" t="s">
        <v>100</v>
      </c>
      <c r="E177" t="s">
        <v>123</v>
      </c>
      <c r="F177" t="s">
        <v>1592</v>
      </c>
      <c r="G177" t="s">
        <v>127</v>
      </c>
      <c r="H177" t="s">
        <v>102</v>
      </c>
      <c r="I177" s="77">
        <v>4166.57</v>
      </c>
      <c r="J177" s="77">
        <v>1870</v>
      </c>
      <c r="K177" s="77">
        <v>0</v>
      </c>
      <c r="L177" s="77">
        <v>77.914859000000007</v>
      </c>
      <c r="M177" s="78">
        <v>5.9999999999999995E-4</v>
      </c>
      <c r="N177" s="78">
        <v>2.9999999999999997E-4</v>
      </c>
      <c r="O177" s="78">
        <v>1E-4</v>
      </c>
    </row>
    <row r="178" spans="2:15">
      <c r="B178" t="s">
        <v>1593</v>
      </c>
      <c r="C178" t="s">
        <v>1594</v>
      </c>
      <c r="D178" t="s">
        <v>100</v>
      </c>
      <c r="E178" t="s">
        <v>123</v>
      </c>
      <c r="F178" t="s">
        <v>1595</v>
      </c>
      <c r="G178" t="s">
        <v>127</v>
      </c>
      <c r="H178" t="s">
        <v>102</v>
      </c>
      <c r="I178" s="77">
        <v>44241.01</v>
      </c>
      <c r="J178" s="77">
        <v>405.3</v>
      </c>
      <c r="K178" s="77">
        <v>0</v>
      </c>
      <c r="L178" s="77">
        <v>179.30881353000001</v>
      </c>
      <c r="M178" s="78">
        <v>5.9999999999999995E-4</v>
      </c>
      <c r="N178" s="78">
        <v>6.9999999999999999E-4</v>
      </c>
      <c r="O178" s="78">
        <v>1E-4</v>
      </c>
    </row>
    <row r="179" spans="2:15">
      <c r="B179" t="s">
        <v>1596</v>
      </c>
      <c r="C179" t="s">
        <v>1597</v>
      </c>
      <c r="D179" t="s">
        <v>100</v>
      </c>
      <c r="E179" t="s">
        <v>123</v>
      </c>
      <c r="F179" t="s">
        <v>1598</v>
      </c>
      <c r="G179" t="s">
        <v>127</v>
      </c>
      <c r="H179" t="s">
        <v>102</v>
      </c>
      <c r="I179" s="77">
        <v>64210.46</v>
      </c>
      <c r="J179" s="77">
        <v>500.1</v>
      </c>
      <c r="K179" s="77">
        <v>0</v>
      </c>
      <c r="L179" s="77">
        <v>321.11651045999997</v>
      </c>
      <c r="M179" s="78">
        <v>6.9999999999999999E-4</v>
      </c>
      <c r="N179" s="78">
        <v>1.2999999999999999E-3</v>
      </c>
      <c r="O179" s="78">
        <v>2.0000000000000001E-4</v>
      </c>
    </row>
    <row r="180" spans="2:15">
      <c r="B180" t="s">
        <v>1599</v>
      </c>
      <c r="C180" t="s">
        <v>1600</v>
      </c>
      <c r="D180" t="s">
        <v>100</v>
      </c>
      <c r="E180" t="s">
        <v>123</v>
      </c>
      <c r="F180" t="s">
        <v>1601</v>
      </c>
      <c r="G180" t="s">
        <v>127</v>
      </c>
      <c r="H180" t="s">
        <v>102</v>
      </c>
      <c r="I180" s="77">
        <v>6654.4</v>
      </c>
      <c r="J180" s="77">
        <v>1493</v>
      </c>
      <c r="K180" s="77">
        <v>0</v>
      </c>
      <c r="L180" s="77">
        <v>99.350192000000007</v>
      </c>
      <c r="M180" s="78">
        <v>5.9999999999999995E-4</v>
      </c>
      <c r="N180" s="78">
        <v>4.0000000000000002E-4</v>
      </c>
      <c r="O180" s="78">
        <v>1E-4</v>
      </c>
    </row>
    <row r="181" spans="2:15">
      <c r="B181" t="s">
        <v>1602</v>
      </c>
      <c r="C181" t="s">
        <v>1603</v>
      </c>
      <c r="D181" t="s">
        <v>100</v>
      </c>
      <c r="E181" t="s">
        <v>123</v>
      </c>
      <c r="F181" t="s">
        <v>1604</v>
      </c>
      <c r="G181" t="s">
        <v>129</v>
      </c>
      <c r="H181" t="s">
        <v>102</v>
      </c>
      <c r="I181" s="77">
        <v>3808.64</v>
      </c>
      <c r="J181" s="77">
        <v>2240</v>
      </c>
      <c r="K181" s="77">
        <v>0</v>
      </c>
      <c r="L181" s="77">
        <v>85.313535999999999</v>
      </c>
      <c r="M181" s="78">
        <v>2.9999999999999997E-4</v>
      </c>
      <c r="N181" s="78">
        <v>2.9999999999999997E-4</v>
      </c>
      <c r="O181" s="78">
        <v>1E-4</v>
      </c>
    </row>
    <row r="182" spans="2:15">
      <c r="B182" t="s">
        <v>1605</v>
      </c>
      <c r="C182" t="s">
        <v>1606</v>
      </c>
      <c r="D182" t="s">
        <v>100</v>
      </c>
      <c r="E182" t="s">
        <v>123</v>
      </c>
      <c r="F182" t="s">
        <v>1607</v>
      </c>
      <c r="G182" t="s">
        <v>129</v>
      </c>
      <c r="H182" t="s">
        <v>102</v>
      </c>
      <c r="I182" s="77">
        <v>74829.73</v>
      </c>
      <c r="J182" s="77">
        <v>53.2</v>
      </c>
      <c r="K182" s="77">
        <v>0</v>
      </c>
      <c r="L182" s="77">
        <v>39.80941636</v>
      </c>
      <c r="M182" s="78">
        <v>5.0000000000000001E-4</v>
      </c>
      <c r="N182" s="78">
        <v>2.0000000000000001E-4</v>
      </c>
      <c r="O182" s="78">
        <v>0</v>
      </c>
    </row>
    <row r="183" spans="2:15">
      <c r="B183" t="s">
        <v>1608</v>
      </c>
      <c r="C183" t="s">
        <v>1609</v>
      </c>
      <c r="D183" t="s">
        <v>100</v>
      </c>
      <c r="E183" t="s">
        <v>123</v>
      </c>
      <c r="F183" t="s">
        <v>1610</v>
      </c>
      <c r="G183" t="s">
        <v>129</v>
      </c>
      <c r="H183" t="s">
        <v>102</v>
      </c>
      <c r="I183" s="77">
        <v>10668.89</v>
      </c>
      <c r="J183" s="77">
        <v>47.4</v>
      </c>
      <c r="K183" s="77">
        <v>0</v>
      </c>
      <c r="L183" s="77">
        <v>5.0570538599999999</v>
      </c>
      <c r="M183" s="78">
        <v>2.9999999999999997E-4</v>
      </c>
      <c r="N183" s="78">
        <v>0</v>
      </c>
      <c r="O183" s="78">
        <v>0</v>
      </c>
    </row>
    <row r="184" spans="2:15">
      <c r="B184" s="79" t="s">
        <v>1611</v>
      </c>
      <c r="E184" s="16"/>
      <c r="F184" s="16"/>
      <c r="G184" s="16"/>
      <c r="I184" s="81">
        <v>0</v>
      </c>
      <c r="K184" s="81">
        <v>0</v>
      </c>
      <c r="L184" s="81">
        <v>0</v>
      </c>
      <c r="N184" s="80">
        <v>0</v>
      </c>
      <c r="O184" s="80">
        <v>0</v>
      </c>
    </row>
    <row r="185" spans="2:15">
      <c r="B185" t="s">
        <v>210</v>
      </c>
      <c r="C185" t="s">
        <v>210</v>
      </c>
      <c r="E185" s="16"/>
      <c r="F185" s="16"/>
      <c r="G185" t="s">
        <v>210</v>
      </c>
      <c r="H185" t="s">
        <v>210</v>
      </c>
      <c r="I185" s="77">
        <v>0</v>
      </c>
      <c r="J185" s="77">
        <v>0</v>
      </c>
      <c r="L185" s="77">
        <v>0</v>
      </c>
      <c r="M185" s="78">
        <v>0</v>
      </c>
      <c r="N185" s="78">
        <v>0</v>
      </c>
      <c r="O185" s="78">
        <v>0</v>
      </c>
    </row>
    <row r="186" spans="2:15">
      <c r="B186" s="79" t="s">
        <v>225</v>
      </c>
      <c r="E186" s="16"/>
      <c r="F186" s="16"/>
      <c r="G186" s="16"/>
      <c r="I186" s="81">
        <v>727883.06</v>
      </c>
      <c r="K186" s="81">
        <v>44.669490000000003</v>
      </c>
      <c r="L186" s="81">
        <v>74764.429799276055</v>
      </c>
      <c r="N186" s="80">
        <v>0.29149999999999998</v>
      </c>
      <c r="O186" s="80">
        <v>5.4199999999999998E-2</v>
      </c>
    </row>
    <row r="187" spans="2:15">
      <c r="B187" s="79" t="s">
        <v>315</v>
      </c>
      <c r="E187" s="16"/>
      <c r="F187" s="16"/>
      <c r="G187" s="16"/>
      <c r="I187" s="81">
        <v>382238.36</v>
      </c>
      <c r="K187" s="81">
        <v>0</v>
      </c>
      <c r="L187" s="81">
        <v>24286.881623112327</v>
      </c>
      <c r="N187" s="80">
        <v>9.4700000000000006E-2</v>
      </c>
      <c r="O187" s="80">
        <v>1.7600000000000001E-2</v>
      </c>
    </row>
    <row r="188" spans="2:15">
      <c r="B188" t="s">
        <v>1612</v>
      </c>
      <c r="C188" t="s">
        <v>1613</v>
      </c>
      <c r="D188" t="s">
        <v>1614</v>
      </c>
      <c r="E188" t="s">
        <v>903</v>
      </c>
      <c r="F188" t="s">
        <v>1615</v>
      </c>
      <c r="G188" t="s">
        <v>974</v>
      </c>
      <c r="H188" t="s">
        <v>106</v>
      </c>
      <c r="I188" s="77">
        <v>1515.54</v>
      </c>
      <c r="J188" s="77">
        <v>4109</v>
      </c>
      <c r="K188" s="77">
        <v>0</v>
      </c>
      <c r="L188" s="77">
        <v>239.69085007140001</v>
      </c>
      <c r="M188" s="78">
        <v>0</v>
      </c>
      <c r="N188" s="78">
        <v>8.9999999999999998E-4</v>
      </c>
      <c r="O188" s="78">
        <v>2.0000000000000001E-4</v>
      </c>
    </row>
    <row r="189" spans="2:15">
      <c r="B189" t="s">
        <v>1616</v>
      </c>
      <c r="C189" t="s">
        <v>1617</v>
      </c>
      <c r="D189" t="s">
        <v>1618</v>
      </c>
      <c r="E189" t="s">
        <v>903</v>
      </c>
      <c r="F189" t="s">
        <v>1619</v>
      </c>
      <c r="G189" t="s">
        <v>966</v>
      </c>
      <c r="H189" t="s">
        <v>106</v>
      </c>
      <c r="I189" s="77">
        <v>2658.33</v>
      </c>
      <c r="J189" s="77">
        <v>1832</v>
      </c>
      <c r="K189" s="77">
        <v>0</v>
      </c>
      <c r="L189" s="77">
        <v>187.44863095439999</v>
      </c>
      <c r="M189" s="78">
        <v>1E-4</v>
      </c>
      <c r="N189" s="78">
        <v>6.9999999999999999E-4</v>
      </c>
      <c r="O189" s="78">
        <v>1E-4</v>
      </c>
    </row>
    <row r="190" spans="2:15">
      <c r="B190" t="s">
        <v>1620</v>
      </c>
      <c r="C190" t="s">
        <v>1621</v>
      </c>
      <c r="D190" t="s">
        <v>1614</v>
      </c>
      <c r="E190" t="s">
        <v>903</v>
      </c>
      <c r="F190" t="s">
        <v>1622</v>
      </c>
      <c r="G190" t="s">
        <v>1009</v>
      </c>
      <c r="H190" t="s">
        <v>106</v>
      </c>
      <c r="I190" s="77">
        <v>2001.93</v>
      </c>
      <c r="J190" s="77">
        <v>2381</v>
      </c>
      <c r="K190" s="77">
        <v>0</v>
      </c>
      <c r="L190" s="77">
        <v>183.46625425170001</v>
      </c>
      <c r="M190" s="78">
        <v>1E-4</v>
      </c>
      <c r="N190" s="78">
        <v>6.9999999999999999E-4</v>
      </c>
      <c r="O190" s="78">
        <v>1E-4</v>
      </c>
    </row>
    <row r="191" spans="2:15">
      <c r="B191" t="s">
        <v>1623</v>
      </c>
      <c r="C191" t="s">
        <v>1624</v>
      </c>
      <c r="D191" t="s">
        <v>1614</v>
      </c>
      <c r="E191" t="s">
        <v>903</v>
      </c>
      <c r="F191" t="s">
        <v>1147</v>
      </c>
      <c r="G191" t="s">
        <v>921</v>
      </c>
      <c r="H191" t="s">
        <v>106</v>
      </c>
      <c r="I191" s="77">
        <v>6003.88</v>
      </c>
      <c r="J191" s="77">
        <v>6955</v>
      </c>
      <c r="K191" s="77">
        <v>0</v>
      </c>
      <c r="L191" s="77">
        <v>1607.2263680460001</v>
      </c>
      <c r="M191" s="78">
        <v>1E-4</v>
      </c>
      <c r="N191" s="78">
        <v>6.3E-3</v>
      </c>
      <c r="O191" s="78">
        <v>1.1999999999999999E-3</v>
      </c>
    </row>
    <row r="192" spans="2:15">
      <c r="B192" t="s">
        <v>1625</v>
      </c>
      <c r="C192" t="s">
        <v>1626</v>
      </c>
      <c r="D192" t="s">
        <v>1618</v>
      </c>
      <c r="E192" t="s">
        <v>903</v>
      </c>
      <c r="F192" t="s">
        <v>1627</v>
      </c>
      <c r="G192" t="s">
        <v>1057</v>
      </c>
      <c r="H192" t="s">
        <v>106</v>
      </c>
      <c r="I192" s="77">
        <v>4192.49</v>
      </c>
      <c r="J192" s="77">
        <v>3095</v>
      </c>
      <c r="K192" s="77">
        <v>0</v>
      </c>
      <c r="L192" s="77">
        <v>499.43686960949998</v>
      </c>
      <c r="M192" s="78">
        <v>1E-4</v>
      </c>
      <c r="N192" s="78">
        <v>1.9E-3</v>
      </c>
      <c r="O192" s="78">
        <v>4.0000000000000002E-4</v>
      </c>
    </row>
    <row r="193" spans="2:15">
      <c r="B193" t="s">
        <v>1628</v>
      </c>
      <c r="C193" t="s">
        <v>1629</v>
      </c>
      <c r="D193" t="s">
        <v>1618</v>
      </c>
      <c r="E193" t="s">
        <v>903</v>
      </c>
      <c r="F193" t="s">
        <v>1630</v>
      </c>
      <c r="G193" t="s">
        <v>1054</v>
      </c>
      <c r="H193" t="s">
        <v>106</v>
      </c>
      <c r="I193" s="77">
        <v>6980.07</v>
      </c>
      <c r="J193" s="77">
        <v>169</v>
      </c>
      <c r="K193" s="77">
        <v>0</v>
      </c>
      <c r="L193" s="77">
        <v>45.404029136699997</v>
      </c>
      <c r="M193" s="78">
        <v>2.9999999999999997E-4</v>
      </c>
      <c r="N193" s="78">
        <v>2.0000000000000001E-4</v>
      </c>
      <c r="O193" s="78">
        <v>0</v>
      </c>
    </row>
    <row r="194" spans="2:15">
      <c r="B194" t="s">
        <v>1631</v>
      </c>
      <c r="C194" t="s">
        <v>1632</v>
      </c>
      <c r="D194" t="s">
        <v>1618</v>
      </c>
      <c r="E194" t="s">
        <v>903</v>
      </c>
      <c r="F194" t="s">
        <v>1633</v>
      </c>
      <c r="G194" t="s">
        <v>1054</v>
      </c>
      <c r="H194" t="s">
        <v>106</v>
      </c>
      <c r="I194" s="77">
        <v>3677.12</v>
      </c>
      <c r="J194" s="77">
        <v>1428.9995999999967</v>
      </c>
      <c r="K194" s="77">
        <v>0</v>
      </c>
      <c r="L194" s="77">
        <v>202.24966982225999</v>
      </c>
      <c r="M194" s="78">
        <v>2.0000000000000001E-4</v>
      </c>
      <c r="N194" s="78">
        <v>8.0000000000000004E-4</v>
      </c>
      <c r="O194" s="78">
        <v>1E-4</v>
      </c>
    </row>
    <row r="195" spans="2:15">
      <c r="B195" t="s">
        <v>1634</v>
      </c>
      <c r="C195" t="s">
        <v>1635</v>
      </c>
      <c r="D195" t="s">
        <v>1614</v>
      </c>
      <c r="E195" t="s">
        <v>903</v>
      </c>
      <c r="F195" t="s">
        <v>1636</v>
      </c>
      <c r="G195" t="s">
        <v>1637</v>
      </c>
      <c r="H195" t="s">
        <v>106</v>
      </c>
      <c r="I195" s="77">
        <v>2733.87</v>
      </c>
      <c r="J195" s="77">
        <v>3884</v>
      </c>
      <c r="K195" s="77">
        <v>0</v>
      </c>
      <c r="L195" s="77">
        <v>408.70033306919998</v>
      </c>
      <c r="M195" s="78">
        <v>0</v>
      </c>
      <c r="N195" s="78">
        <v>1.6000000000000001E-3</v>
      </c>
      <c r="O195" s="78">
        <v>2.9999999999999997E-4</v>
      </c>
    </row>
    <row r="196" spans="2:15">
      <c r="B196" t="s">
        <v>1638</v>
      </c>
      <c r="C196" t="s">
        <v>1639</v>
      </c>
      <c r="D196" t="s">
        <v>1618</v>
      </c>
      <c r="E196" t="s">
        <v>903</v>
      </c>
      <c r="F196" t="s">
        <v>1640</v>
      </c>
      <c r="G196" t="s">
        <v>1641</v>
      </c>
      <c r="H196" t="s">
        <v>106</v>
      </c>
      <c r="I196" s="77">
        <v>2596.94</v>
      </c>
      <c r="J196" s="77">
        <v>13074</v>
      </c>
      <c r="K196" s="77">
        <v>0</v>
      </c>
      <c r="L196" s="77">
        <v>1306.8276281244</v>
      </c>
      <c r="M196" s="78">
        <v>0</v>
      </c>
      <c r="N196" s="78">
        <v>5.1000000000000004E-3</v>
      </c>
      <c r="O196" s="78">
        <v>8.9999999999999998E-4</v>
      </c>
    </row>
    <row r="197" spans="2:15">
      <c r="B197" t="s">
        <v>1642</v>
      </c>
      <c r="C197" t="s">
        <v>1643</v>
      </c>
      <c r="D197" t="s">
        <v>1618</v>
      </c>
      <c r="E197" t="s">
        <v>903</v>
      </c>
      <c r="F197" t="s">
        <v>1305</v>
      </c>
      <c r="G197" t="s">
        <v>1641</v>
      </c>
      <c r="H197" t="s">
        <v>106</v>
      </c>
      <c r="I197" s="77">
        <v>6397.78</v>
      </c>
      <c r="J197" s="77">
        <v>6371</v>
      </c>
      <c r="K197" s="77">
        <v>0</v>
      </c>
      <c r="L197" s="77">
        <v>1568.8622680661999</v>
      </c>
      <c r="M197" s="78">
        <v>1E-4</v>
      </c>
      <c r="N197" s="78">
        <v>6.1000000000000004E-3</v>
      </c>
      <c r="O197" s="78">
        <v>1.1000000000000001E-3</v>
      </c>
    </row>
    <row r="198" spans="2:15">
      <c r="B198" t="s">
        <v>1644</v>
      </c>
      <c r="C198" t="s">
        <v>1645</v>
      </c>
      <c r="D198" t="s">
        <v>1618</v>
      </c>
      <c r="E198" t="s">
        <v>903</v>
      </c>
      <c r="F198" t="s">
        <v>1646</v>
      </c>
      <c r="G198" t="s">
        <v>1012</v>
      </c>
      <c r="H198" t="s">
        <v>106</v>
      </c>
      <c r="I198" s="77">
        <v>2178.29</v>
      </c>
      <c r="J198" s="77">
        <v>2533</v>
      </c>
      <c r="K198" s="77">
        <v>0</v>
      </c>
      <c r="L198" s="77">
        <v>212.37275385929999</v>
      </c>
      <c r="M198" s="78">
        <v>0</v>
      </c>
      <c r="N198" s="78">
        <v>8.0000000000000004E-4</v>
      </c>
      <c r="O198" s="78">
        <v>2.0000000000000001E-4</v>
      </c>
    </row>
    <row r="199" spans="2:15">
      <c r="B199" t="s">
        <v>1647</v>
      </c>
      <c r="C199" t="s">
        <v>1648</v>
      </c>
      <c r="D199" t="s">
        <v>1618</v>
      </c>
      <c r="E199" t="s">
        <v>903</v>
      </c>
      <c r="F199" t="s">
        <v>1649</v>
      </c>
      <c r="G199" t="s">
        <v>1012</v>
      </c>
      <c r="H199" t="s">
        <v>106</v>
      </c>
      <c r="I199" s="77">
        <v>561.64</v>
      </c>
      <c r="J199" s="77">
        <v>15887</v>
      </c>
      <c r="K199" s="77">
        <v>0</v>
      </c>
      <c r="L199" s="77">
        <v>343.43759743319998</v>
      </c>
      <c r="M199" s="78">
        <v>0</v>
      </c>
      <c r="N199" s="78">
        <v>1.2999999999999999E-3</v>
      </c>
      <c r="O199" s="78">
        <v>2.0000000000000001E-4</v>
      </c>
    </row>
    <row r="200" spans="2:15">
      <c r="B200" t="s">
        <v>1650</v>
      </c>
      <c r="C200" t="s">
        <v>1651</v>
      </c>
      <c r="D200" t="s">
        <v>1614</v>
      </c>
      <c r="E200" t="s">
        <v>903</v>
      </c>
      <c r="F200" t="s">
        <v>1652</v>
      </c>
      <c r="G200" t="s">
        <v>1012</v>
      </c>
      <c r="H200" t="s">
        <v>106</v>
      </c>
      <c r="I200" s="77">
        <v>4188.99</v>
      </c>
      <c r="J200" s="77">
        <v>451</v>
      </c>
      <c r="K200" s="77">
        <v>0</v>
      </c>
      <c r="L200" s="77">
        <v>72.716635520099999</v>
      </c>
      <c r="M200" s="78">
        <v>0</v>
      </c>
      <c r="N200" s="78">
        <v>2.9999999999999997E-4</v>
      </c>
      <c r="O200" s="78">
        <v>1E-4</v>
      </c>
    </row>
    <row r="201" spans="2:15">
      <c r="B201" t="s">
        <v>1653</v>
      </c>
      <c r="C201" t="s">
        <v>1654</v>
      </c>
      <c r="D201" t="s">
        <v>1614</v>
      </c>
      <c r="E201" t="s">
        <v>903</v>
      </c>
      <c r="F201" t="s">
        <v>1655</v>
      </c>
      <c r="G201" t="s">
        <v>1012</v>
      </c>
      <c r="H201" t="s">
        <v>106</v>
      </c>
      <c r="I201" s="77">
        <v>9001.06</v>
      </c>
      <c r="J201" s="77">
        <v>578</v>
      </c>
      <c r="K201" s="77">
        <v>0</v>
      </c>
      <c r="L201" s="77">
        <v>200.2485620532</v>
      </c>
      <c r="M201" s="78">
        <v>1E-4</v>
      </c>
      <c r="N201" s="78">
        <v>8.0000000000000004E-4</v>
      </c>
      <c r="O201" s="78">
        <v>1E-4</v>
      </c>
    </row>
    <row r="202" spans="2:15">
      <c r="B202" t="s">
        <v>1656</v>
      </c>
      <c r="C202" t="s">
        <v>1657</v>
      </c>
      <c r="D202" t="s">
        <v>1618</v>
      </c>
      <c r="E202" t="s">
        <v>903</v>
      </c>
      <c r="F202" t="s">
        <v>1658</v>
      </c>
      <c r="G202" t="s">
        <v>1012</v>
      </c>
      <c r="H202" t="s">
        <v>120</v>
      </c>
      <c r="I202" s="77">
        <v>75436.59</v>
      </c>
      <c r="J202" s="77">
        <v>3.7</v>
      </c>
      <c r="K202" s="77">
        <v>0</v>
      </c>
      <c r="L202" s="77">
        <v>6.8712624986939996</v>
      </c>
      <c r="M202" s="78">
        <v>1E-4</v>
      </c>
      <c r="N202" s="78">
        <v>0</v>
      </c>
      <c r="O202" s="78">
        <v>0</v>
      </c>
    </row>
    <row r="203" spans="2:15">
      <c r="B203" t="s">
        <v>1659</v>
      </c>
      <c r="C203" t="s">
        <v>1660</v>
      </c>
      <c r="D203" t="s">
        <v>1618</v>
      </c>
      <c r="E203" t="s">
        <v>903</v>
      </c>
      <c r="F203" t="s">
        <v>1661</v>
      </c>
      <c r="G203" t="s">
        <v>1012</v>
      </c>
      <c r="H203" t="s">
        <v>106</v>
      </c>
      <c r="I203" s="77">
        <v>1230.81</v>
      </c>
      <c r="J203" s="77">
        <v>2314.9998999999934</v>
      </c>
      <c r="K203" s="77">
        <v>0</v>
      </c>
      <c r="L203" s="77">
        <v>109.67052028611199</v>
      </c>
      <c r="M203" s="78">
        <v>0</v>
      </c>
      <c r="N203" s="78">
        <v>4.0000000000000002E-4</v>
      </c>
      <c r="O203" s="78">
        <v>1E-4</v>
      </c>
    </row>
    <row r="204" spans="2:15">
      <c r="B204" t="s">
        <v>1662</v>
      </c>
      <c r="C204" t="s">
        <v>1663</v>
      </c>
      <c r="D204" t="s">
        <v>1618</v>
      </c>
      <c r="E204" t="s">
        <v>903</v>
      </c>
      <c r="F204" t="s">
        <v>1664</v>
      </c>
      <c r="G204" t="s">
        <v>1012</v>
      </c>
      <c r="H204" t="s">
        <v>106</v>
      </c>
      <c r="I204" s="77">
        <v>1429.52</v>
      </c>
      <c r="J204" s="77">
        <v>9109</v>
      </c>
      <c r="K204" s="77">
        <v>0</v>
      </c>
      <c r="L204" s="77">
        <v>501.1974457032</v>
      </c>
      <c r="M204" s="78">
        <v>0</v>
      </c>
      <c r="N204" s="78">
        <v>2E-3</v>
      </c>
      <c r="O204" s="78">
        <v>4.0000000000000002E-4</v>
      </c>
    </row>
    <row r="205" spans="2:15">
      <c r="B205" t="s">
        <v>1665</v>
      </c>
      <c r="C205" t="s">
        <v>1666</v>
      </c>
      <c r="D205" t="s">
        <v>1618</v>
      </c>
      <c r="E205" t="s">
        <v>903</v>
      </c>
      <c r="F205" t="s">
        <v>1667</v>
      </c>
      <c r="G205" t="s">
        <v>1012</v>
      </c>
      <c r="H205" t="s">
        <v>106</v>
      </c>
      <c r="I205" s="77">
        <v>533.16</v>
      </c>
      <c r="J205" s="77">
        <v>16354</v>
      </c>
      <c r="K205" s="77">
        <v>0</v>
      </c>
      <c r="L205" s="77">
        <v>335.60580465359999</v>
      </c>
      <c r="M205" s="78">
        <v>0</v>
      </c>
      <c r="N205" s="78">
        <v>1.2999999999999999E-3</v>
      </c>
      <c r="O205" s="78">
        <v>2.0000000000000001E-4</v>
      </c>
    </row>
    <row r="206" spans="2:15">
      <c r="B206" t="s">
        <v>1668</v>
      </c>
      <c r="C206" t="s">
        <v>1669</v>
      </c>
      <c r="D206" t="s">
        <v>1618</v>
      </c>
      <c r="E206" t="s">
        <v>903</v>
      </c>
      <c r="F206" t="s">
        <v>1670</v>
      </c>
      <c r="G206" t="s">
        <v>1012</v>
      </c>
      <c r="H206" t="s">
        <v>106</v>
      </c>
      <c r="I206" s="77">
        <v>510.47</v>
      </c>
      <c r="J206" s="77">
        <v>13399</v>
      </c>
      <c r="K206" s="77">
        <v>0</v>
      </c>
      <c r="L206" s="77">
        <v>263.2634220297</v>
      </c>
      <c r="M206" s="78">
        <v>0</v>
      </c>
      <c r="N206" s="78">
        <v>1E-3</v>
      </c>
      <c r="O206" s="78">
        <v>2.0000000000000001E-4</v>
      </c>
    </row>
    <row r="207" spans="2:15">
      <c r="B207" t="s">
        <v>1671</v>
      </c>
      <c r="C207" t="s">
        <v>1672</v>
      </c>
      <c r="D207" t="s">
        <v>1618</v>
      </c>
      <c r="E207" t="s">
        <v>903</v>
      </c>
      <c r="F207" t="s">
        <v>1673</v>
      </c>
      <c r="G207" t="s">
        <v>1674</v>
      </c>
      <c r="H207" t="s">
        <v>106</v>
      </c>
      <c r="I207" s="77">
        <v>7940.69</v>
      </c>
      <c r="J207" s="77">
        <v>210</v>
      </c>
      <c r="K207" s="77">
        <v>0</v>
      </c>
      <c r="L207" s="77">
        <v>64.183803201000003</v>
      </c>
      <c r="M207" s="78">
        <v>1E-4</v>
      </c>
      <c r="N207" s="78">
        <v>2.9999999999999997E-4</v>
      </c>
      <c r="O207" s="78">
        <v>0</v>
      </c>
    </row>
    <row r="208" spans="2:15">
      <c r="B208" t="s">
        <v>1675</v>
      </c>
      <c r="C208" t="s">
        <v>1676</v>
      </c>
      <c r="D208" t="s">
        <v>1618</v>
      </c>
      <c r="E208" t="s">
        <v>903</v>
      </c>
      <c r="F208" t="s">
        <v>1677</v>
      </c>
      <c r="G208" t="s">
        <v>1674</v>
      </c>
      <c r="H208" t="s">
        <v>106</v>
      </c>
      <c r="I208" s="77">
        <v>23793.72</v>
      </c>
      <c r="J208" s="77">
        <v>191</v>
      </c>
      <c r="K208" s="77">
        <v>0</v>
      </c>
      <c r="L208" s="77">
        <v>174.9216740148</v>
      </c>
      <c r="M208" s="78">
        <v>2.0000000000000001E-4</v>
      </c>
      <c r="N208" s="78">
        <v>6.9999999999999999E-4</v>
      </c>
      <c r="O208" s="78">
        <v>1E-4</v>
      </c>
    </row>
    <row r="209" spans="2:15">
      <c r="B209" t="s">
        <v>1678</v>
      </c>
      <c r="C209" t="s">
        <v>1679</v>
      </c>
      <c r="D209" t="s">
        <v>1618</v>
      </c>
      <c r="E209" t="s">
        <v>903</v>
      </c>
      <c r="F209" t="s">
        <v>1680</v>
      </c>
      <c r="G209" t="s">
        <v>1674</v>
      </c>
      <c r="H209" t="s">
        <v>106</v>
      </c>
      <c r="I209" s="77">
        <v>5266.84</v>
      </c>
      <c r="J209" s="77">
        <v>1321</v>
      </c>
      <c r="K209" s="77">
        <v>0</v>
      </c>
      <c r="L209" s="77">
        <v>267.7940071836</v>
      </c>
      <c r="M209" s="78">
        <v>1E-4</v>
      </c>
      <c r="N209" s="78">
        <v>1E-3</v>
      </c>
      <c r="O209" s="78">
        <v>2.0000000000000001E-4</v>
      </c>
    </row>
    <row r="210" spans="2:15">
      <c r="B210" t="s">
        <v>1681</v>
      </c>
      <c r="C210" t="s">
        <v>1682</v>
      </c>
      <c r="D210" t="s">
        <v>1614</v>
      </c>
      <c r="E210" t="s">
        <v>903</v>
      </c>
      <c r="F210" t="s">
        <v>1683</v>
      </c>
      <c r="G210" t="s">
        <v>1684</v>
      </c>
      <c r="H210" t="s">
        <v>106</v>
      </c>
      <c r="I210" s="77">
        <v>6295.84</v>
      </c>
      <c r="J210" s="77">
        <v>1033</v>
      </c>
      <c r="K210" s="77">
        <v>0</v>
      </c>
      <c r="L210" s="77">
        <v>250.3236686928</v>
      </c>
      <c r="M210" s="78">
        <v>1E-4</v>
      </c>
      <c r="N210" s="78">
        <v>1E-3</v>
      </c>
      <c r="O210" s="78">
        <v>2.0000000000000001E-4</v>
      </c>
    </row>
    <row r="211" spans="2:15">
      <c r="B211" t="s">
        <v>1685</v>
      </c>
      <c r="C211" t="s">
        <v>1686</v>
      </c>
      <c r="D211" t="s">
        <v>1618</v>
      </c>
      <c r="E211" t="s">
        <v>903</v>
      </c>
      <c r="F211" t="s">
        <v>897</v>
      </c>
      <c r="G211" t="s">
        <v>706</v>
      </c>
      <c r="H211" t="s">
        <v>106</v>
      </c>
      <c r="I211" s="77">
        <v>39.700000000000003</v>
      </c>
      <c r="J211" s="77">
        <v>19792</v>
      </c>
      <c r="K211" s="77">
        <v>0</v>
      </c>
      <c r="L211" s="77">
        <v>30.243224976</v>
      </c>
      <c r="M211" s="78">
        <v>0</v>
      </c>
      <c r="N211" s="78">
        <v>1E-4</v>
      </c>
      <c r="O211" s="78">
        <v>0</v>
      </c>
    </row>
    <row r="212" spans="2:15">
      <c r="B212" t="s">
        <v>1687</v>
      </c>
      <c r="C212" t="s">
        <v>1688</v>
      </c>
      <c r="D212" t="s">
        <v>1618</v>
      </c>
      <c r="E212" t="s">
        <v>903</v>
      </c>
      <c r="F212" t="s">
        <v>1193</v>
      </c>
      <c r="G212" t="s">
        <v>1194</v>
      </c>
      <c r="H212" t="s">
        <v>106</v>
      </c>
      <c r="I212" s="77">
        <v>7338.37</v>
      </c>
      <c r="J212" s="77">
        <v>2471</v>
      </c>
      <c r="K212" s="77">
        <v>0</v>
      </c>
      <c r="L212" s="77">
        <v>697.94349127229998</v>
      </c>
      <c r="M212" s="78">
        <v>1E-4</v>
      </c>
      <c r="N212" s="78">
        <v>2.7000000000000001E-3</v>
      </c>
      <c r="O212" s="78">
        <v>5.0000000000000001E-4</v>
      </c>
    </row>
    <row r="213" spans="2:15">
      <c r="B213" t="s">
        <v>1689</v>
      </c>
      <c r="C213" t="s">
        <v>1690</v>
      </c>
      <c r="D213" t="s">
        <v>1618</v>
      </c>
      <c r="E213" t="s">
        <v>903</v>
      </c>
      <c r="F213" t="s">
        <v>1197</v>
      </c>
      <c r="G213" t="s">
        <v>1194</v>
      </c>
      <c r="H213" t="s">
        <v>106</v>
      </c>
      <c r="I213" s="77">
        <v>5880</v>
      </c>
      <c r="J213" s="77">
        <v>11077</v>
      </c>
      <c r="K213" s="77">
        <v>0</v>
      </c>
      <c r="L213" s="77">
        <v>2506.9599324000001</v>
      </c>
      <c r="M213" s="78">
        <v>2.0000000000000001E-4</v>
      </c>
      <c r="N213" s="78">
        <v>9.7999999999999997E-3</v>
      </c>
      <c r="O213" s="78">
        <v>1.8E-3</v>
      </c>
    </row>
    <row r="214" spans="2:15">
      <c r="B214" t="s">
        <v>1691</v>
      </c>
      <c r="C214" t="s">
        <v>1692</v>
      </c>
      <c r="D214" t="s">
        <v>1618</v>
      </c>
      <c r="E214" t="s">
        <v>903</v>
      </c>
      <c r="F214" t="s">
        <v>1693</v>
      </c>
      <c r="G214" t="s">
        <v>774</v>
      </c>
      <c r="H214" t="s">
        <v>106</v>
      </c>
      <c r="I214" s="77">
        <v>14973.88</v>
      </c>
      <c r="J214" s="77">
        <v>613</v>
      </c>
      <c r="K214" s="77">
        <v>0</v>
      </c>
      <c r="L214" s="77">
        <v>353.29926505560002</v>
      </c>
      <c r="M214" s="78">
        <v>0</v>
      </c>
      <c r="N214" s="78">
        <v>1.4E-3</v>
      </c>
      <c r="O214" s="78">
        <v>2.9999999999999997E-4</v>
      </c>
    </row>
    <row r="215" spans="2:15">
      <c r="B215" t="s">
        <v>1694</v>
      </c>
      <c r="C215" t="s">
        <v>1695</v>
      </c>
      <c r="D215" t="s">
        <v>1614</v>
      </c>
      <c r="E215" t="s">
        <v>903</v>
      </c>
      <c r="F215" t="s">
        <v>925</v>
      </c>
      <c r="G215" t="s">
        <v>926</v>
      </c>
      <c r="H215" t="s">
        <v>106</v>
      </c>
      <c r="I215" s="77">
        <v>153271.26999999999</v>
      </c>
      <c r="J215" s="77">
        <v>1022</v>
      </c>
      <c r="K215" s="77">
        <v>0</v>
      </c>
      <c r="L215" s="77">
        <v>6029.1982283105999</v>
      </c>
      <c r="M215" s="78">
        <v>1E-4</v>
      </c>
      <c r="N215" s="78">
        <v>2.35E-2</v>
      </c>
      <c r="O215" s="78">
        <v>4.4000000000000003E-3</v>
      </c>
    </row>
    <row r="216" spans="2:15">
      <c r="B216" t="s">
        <v>1696</v>
      </c>
      <c r="C216" t="s">
        <v>1697</v>
      </c>
      <c r="D216" t="s">
        <v>1618</v>
      </c>
      <c r="E216" t="s">
        <v>903</v>
      </c>
      <c r="F216" t="s">
        <v>1698</v>
      </c>
      <c r="G216" t="s">
        <v>125</v>
      </c>
      <c r="H216" t="s">
        <v>106</v>
      </c>
      <c r="I216" s="77">
        <v>5483.19</v>
      </c>
      <c r="J216" s="77">
        <v>68.599999999999994</v>
      </c>
      <c r="K216" s="77">
        <v>0</v>
      </c>
      <c r="L216" s="77">
        <v>14.477891640659999</v>
      </c>
      <c r="M216" s="78">
        <v>0</v>
      </c>
      <c r="N216" s="78">
        <v>1E-4</v>
      </c>
      <c r="O216" s="78">
        <v>0</v>
      </c>
    </row>
    <row r="217" spans="2:15">
      <c r="B217" t="s">
        <v>1699</v>
      </c>
      <c r="C217" t="s">
        <v>1700</v>
      </c>
      <c r="D217" t="s">
        <v>1618</v>
      </c>
      <c r="E217" t="s">
        <v>903</v>
      </c>
      <c r="F217" t="s">
        <v>1223</v>
      </c>
      <c r="G217" t="s">
        <v>129</v>
      </c>
      <c r="H217" t="s">
        <v>106</v>
      </c>
      <c r="I217" s="77">
        <v>6561.11</v>
      </c>
      <c r="J217" s="77">
        <v>16780</v>
      </c>
      <c r="K217" s="77">
        <v>0</v>
      </c>
      <c r="L217" s="77">
        <v>4237.5729390420001</v>
      </c>
      <c r="M217" s="78">
        <v>1E-4</v>
      </c>
      <c r="N217" s="78">
        <v>1.6500000000000001E-2</v>
      </c>
      <c r="O217" s="78">
        <v>3.0999999999999999E-3</v>
      </c>
    </row>
    <row r="218" spans="2:15">
      <c r="B218" t="s">
        <v>1701</v>
      </c>
      <c r="C218" t="s">
        <v>1702</v>
      </c>
      <c r="D218" t="s">
        <v>1618</v>
      </c>
      <c r="E218" t="s">
        <v>903</v>
      </c>
      <c r="F218" t="s">
        <v>1400</v>
      </c>
      <c r="G218" t="s">
        <v>129</v>
      </c>
      <c r="H218" t="s">
        <v>106</v>
      </c>
      <c r="I218" s="77">
        <v>11565.27</v>
      </c>
      <c r="J218" s="77">
        <v>3067</v>
      </c>
      <c r="K218" s="77">
        <v>0</v>
      </c>
      <c r="L218" s="77">
        <v>1365.2665921340999</v>
      </c>
      <c r="M218" s="78">
        <v>2.0000000000000001E-4</v>
      </c>
      <c r="N218" s="78">
        <v>5.3E-3</v>
      </c>
      <c r="O218" s="78">
        <v>1E-3</v>
      </c>
    </row>
    <row r="219" spans="2:15">
      <c r="B219" s="79" t="s">
        <v>316</v>
      </c>
      <c r="E219" s="16"/>
      <c r="F219" s="16"/>
      <c r="G219" s="16"/>
      <c r="I219" s="81">
        <v>345644.7</v>
      </c>
      <c r="K219" s="81">
        <v>44.669490000000003</v>
      </c>
      <c r="L219" s="81">
        <v>50477.548176163735</v>
      </c>
      <c r="N219" s="80">
        <v>0.1968</v>
      </c>
      <c r="O219" s="80">
        <v>3.6600000000000001E-2</v>
      </c>
    </row>
    <row r="220" spans="2:15">
      <c r="B220" t="s">
        <v>1703</v>
      </c>
      <c r="C220" t="s">
        <v>1704</v>
      </c>
      <c r="D220" t="s">
        <v>1618</v>
      </c>
      <c r="E220" t="s">
        <v>903</v>
      </c>
      <c r="F220"/>
      <c r="G220" t="s">
        <v>974</v>
      </c>
      <c r="H220" t="s">
        <v>106</v>
      </c>
      <c r="I220" s="77">
        <v>606.08000000000004</v>
      </c>
      <c r="J220" s="77">
        <v>24638</v>
      </c>
      <c r="K220" s="77">
        <v>0</v>
      </c>
      <c r="L220" s="77">
        <v>574.75573704960004</v>
      </c>
      <c r="M220" s="78">
        <v>0</v>
      </c>
      <c r="N220" s="78">
        <v>2.2000000000000001E-3</v>
      </c>
      <c r="O220" s="78">
        <v>4.0000000000000002E-4</v>
      </c>
    </row>
    <row r="221" spans="2:15">
      <c r="B221" t="s">
        <v>1705</v>
      </c>
      <c r="C221" t="s">
        <v>1706</v>
      </c>
      <c r="D221" t="s">
        <v>1614</v>
      </c>
      <c r="E221" t="s">
        <v>903</v>
      </c>
      <c r="F221"/>
      <c r="G221" t="s">
        <v>954</v>
      </c>
      <c r="H221" t="s">
        <v>106</v>
      </c>
      <c r="I221" s="77">
        <v>10182.16</v>
      </c>
      <c r="J221" s="77">
        <v>2756</v>
      </c>
      <c r="K221" s="77">
        <v>9.3447800000000001</v>
      </c>
      <c r="L221" s="77">
        <v>1089.4524286303999</v>
      </c>
      <c r="M221" s="78">
        <v>0</v>
      </c>
      <c r="N221" s="78">
        <v>4.1999999999999997E-3</v>
      </c>
      <c r="O221" s="78">
        <v>8.0000000000000004E-4</v>
      </c>
    </row>
    <row r="222" spans="2:15">
      <c r="B222" t="s">
        <v>1707</v>
      </c>
      <c r="C222" t="s">
        <v>1708</v>
      </c>
      <c r="D222" t="s">
        <v>1614</v>
      </c>
      <c r="E222" t="s">
        <v>903</v>
      </c>
      <c r="F222"/>
      <c r="G222" t="s">
        <v>954</v>
      </c>
      <c r="H222" t="s">
        <v>106</v>
      </c>
      <c r="I222" s="77">
        <v>2071.0700000000002</v>
      </c>
      <c r="J222" s="77">
        <v>14759</v>
      </c>
      <c r="K222" s="77">
        <v>0</v>
      </c>
      <c r="L222" s="77">
        <v>1176.5208327836999</v>
      </c>
      <c r="M222" s="78">
        <v>0</v>
      </c>
      <c r="N222" s="78">
        <v>4.5999999999999999E-3</v>
      </c>
      <c r="O222" s="78">
        <v>8.9999999999999998E-4</v>
      </c>
    </row>
    <row r="223" spans="2:15">
      <c r="B223" t="s">
        <v>1709</v>
      </c>
      <c r="C223" t="s">
        <v>1710</v>
      </c>
      <c r="D223" t="s">
        <v>1614</v>
      </c>
      <c r="E223" t="s">
        <v>903</v>
      </c>
      <c r="F223"/>
      <c r="G223" t="s">
        <v>966</v>
      </c>
      <c r="H223" t="s">
        <v>106</v>
      </c>
      <c r="I223" s="77">
        <v>2202.67</v>
      </c>
      <c r="J223" s="77">
        <v>12082</v>
      </c>
      <c r="K223" s="77">
        <v>0</v>
      </c>
      <c r="L223" s="77">
        <v>1024.3212426006</v>
      </c>
      <c r="M223" s="78">
        <v>0</v>
      </c>
      <c r="N223" s="78">
        <v>4.0000000000000001E-3</v>
      </c>
      <c r="O223" s="78">
        <v>6.9999999999999999E-4</v>
      </c>
    </row>
    <row r="224" spans="2:15">
      <c r="B224" t="s">
        <v>1711</v>
      </c>
      <c r="C224" t="s">
        <v>1712</v>
      </c>
      <c r="D224" t="s">
        <v>123</v>
      </c>
      <c r="E224" t="s">
        <v>903</v>
      </c>
      <c r="F224"/>
      <c r="G224" t="s">
        <v>966</v>
      </c>
      <c r="H224" t="s">
        <v>110</v>
      </c>
      <c r="I224" s="77">
        <v>1949.14</v>
      </c>
      <c r="J224" s="77">
        <v>12674</v>
      </c>
      <c r="K224" s="77">
        <v>0</v>
      </c>
      <c r="L224" s="77">
        <v>1002.340469607</v>
      </c>
      <c r="M224" s="78">
        <v>0</v>
      </c>
      <c r="N224" s="78">
        <v>3.8999999999999998E-3</v>
      </c>
      <c r="O224" s="78">
        <v>6.9999999999999999E-4</v>
      </c>
    </row>
    <row r="225" spans="2:15">
      <c r="B225" t="s">
        <v>1713</v>
      </c>
      <c r="C225" t="s">
        <v>1714</v>
      </c>
      <c r="D225" t="s">
        <v>1614</v>
      </c>
      <c r="E225" t="s">
        <v>903</v>
      </c>
      <c r="F225"/>
      <c r="G225" t="s">
        <v>966</v>
      </c>
      <c r="H225" t="s">
        <v>106</v>
      </c>
      <c r="I225" s="77">
        <v>2057.21</v>
      </c>
      <c r="J225" s="77">
        <v>19043</v>
      </c>
      <c r="K225" s="77">
        <v>0</v>
      </c>
      <c r="L225" s="77">
        <v>1507.8630716547</v>
      </c>
      <c r="M225" s="78">
        <v>0</v>
      </c>
      <c r="N225" s="78">
        <v>5.8999999999999999E-3</v>
      </c>
      <c r="O225" s="78">
        <v>1.1000000000000001E-3</v>
      </c>
    </row>
    <row r="226" spans="2:15">
      <c r="B226" t="s">
        <v>1715</v>
      </c>
      <c r="C226" t="s">
        <v>1716</v>
      </c>
      <c r="D226" t="s">
        <v>123</v>
      </c>
      <c r="E226" t="s">
        <v>903</v>
      </c>
      <c r="F226"/>
      <c r="G226" t="s">
        <v>966</v>
      </c>
      <c r="H226" t="s">
        <v>110</v>
      </c>
      <c r="I226" s="77">
        <v>2112.62</v>
      </c>
      <c r="J226" s="77">
        <v>9100</v>
      </c>
      <c r="K226" s="77">
        <v>0</v>
      </c>
      <c r="L226" s="77">
        <v>780.04796414999998</v>
      </c>
      <c r="M226" s="78">
        <v>0</v>
      </c>
      <c r="N226" s="78">
        <v>3.0000000000000001E-3</v>
      </c>
      <c r="O226" s="78">
        <v>5.9999999999999995E-4</v>
      </c>
    </row>
    <row r="227" spans="2:15">
      <c r="B227" t="s">
        <v>1717</v>
      </c>
      <c r="C227" t="s">
        <v>1718</v>
      </c>
      <c r="D227" t="s">
        <v>123</v>
      </c>
      <c r="E227" t="s">
        <v>903</v>
      </c>
      <c r="F227"/>
      <c r="G227" t="s">
        <v>966</v>
      </c>
      <c r="H227" t="s">
        <v>110</v>
      </c>
      <c r="I227" s="77">
        <v>4121.3500000000004</v>
      </c>
      <c r="J227" s="77">
        <v>10522</v>
      </c>
      <c r="K227" s="77">
        <v>0</v>
      </c>
      <c r="L227" s="77">
        <v>1759.5285737024999</v>
      </c>
      <c r="M227" s="78">
        <v>0</v>
      </c>
      <c r="N227" s="78">
        <v>6.8999999999999999E-3</v>
      </c>
      <c r="O227" s="78">
        <v>1.2999999999999999E-3</v>
      </c>
    </row>
    <row r="228" spans="2:15">
      <c r="B228" t="s">
        <v>1719</v>
      </c>
      <c r="C228" t="s">
        <v>1720</v>
      </c>
      <c r="D228" t="s">
        <v>123</v>
      </c>
      <c r="E228" t="s">
        <v>903</v>
      </c>
      <c r="F228"/>
      <c r="G228" t="s">
        <v>1015</v>
      </c>
      <c r="H228" t="s">
        <v>198</v>
      </c>
      <c r="I228" s="77">
        <v>851.98</v>
      </c>
      <c r="J228" s="77">
        <v>10990</v>
      </c>
      <c r="K228" s="77">
        <v>0</v>
      </c>
      <c r="L228" s="77">
        <v>392.35805542079999</v>
      </c>
      <c r="M228" s="78">
        <v>0</v>
      </c>
      <c r="N228" s="78">
        <v>1.5E-3</v>
      </c>
      <c r="O228" s="78">
        <v>2.9999999999999997E-4</v>
      </c>
    </row>
    <row r="229" spans="2:15">
      <c r="B229" t="s">
        <v>1721</v>
      </c>
      <c r="C229" t="s">
        <v>1722</v>
      </c>
      <c r="D229" t="s">
        <v>1614</v>
      </c>
      <c r="E229" t="s">
        <v>903</v>
      </c>
      <c r="F229"/>
      <c r="G229" t="s">
        <v>1015</v>
      </c>
      <c r="H229" t="s">
        <v>106</v>
      </c>
      <c r="I229" s="77">
        <v>1073.6300000000001</v>
      </c>
      <c r="J229" s="77">
        <v>10892</v>
      </c>
      <c r="K229" s="77">
        <v>0</v>
      </c>
      <c r="L229" s="77">
        <v>450.10121168040001</v>
      </c>
      <c r="M229" s="78">
        <v>0</v>
      </c>
      <c r="N229" s="78">
        <v>1.8E-3</v>
      </c>
      <c r="O229" s="78">
        <v>2.9999999999999997E-4</v>
      </c>
    </row>
    <row r="230" spans="2:15">
      <c r="B230" t="s">
        <v>1723</v>
      </c>
      <c r="C230" t="s">
        <v>1724</v>
      </c>
      <c r="D230" t="s">
        <v>1618</v>
      </c>
      <c r="E230" t="s">
        <v>903</v>
      </c>
      <c r="F230"/>
      <c r="G230" t="s">
        <v>1015</v>
      </c>
      <c r="H230" t="s">
        <v>106</v>
      </c>
      <c r="I230" s="77">
        <v>1039</v>
      </c>
      <c r="J230" s="77">
        <v>11420</v>
      </c>
      <c r="K230" s="77">
        <v>0</v>
      </c>
      <c r="L230" s="77">
        <v>456.69847620000002</v>
      </c>
      <c r="M230" s="78">
        <v>0</v>
      </c>
      <c r="N230" s="78">
        <v>1.8E-3</v>
      </c>
      <c r="O230" s="78">
        <v>2.9999999999999997E-4</v>
      </c>
    </row>
    <row r="231" spans="2:15">
      <c r="B231" t="s">
        <v>1725</v>
      </c>
      <c r="C231" t="s">
        <v>1726</v>
      </c>
      <c r="D231" t="s">
        <v>123</v>
      </c>
      <c r="E231" t="s">
        <v>903</v>
      </c>
      <c r="F231"/>
      <c r="G231" t="s">
        <v>1015</v>
      </c>
      <c r="H231" t="s">
        <v>110</v>
      </c>
      <c r="I231" s="77">
        <v>283.99</v>
      </c>
      <c r="J231" s="77">
        <v>70600</v>
      </c>
      <c r="K231" s="77">
        <v>0</v>
      </c>
      <c r="L231" s="77">
        <v>813.51633404999995</v>
      </c>
      <c r="M231" s="78">
        <v>0</v>
      </c>
      <c r="N231" s="78">
        <v>3.2000000000000002E-3</v>
      </c>
      <c r="O231" s="78">
        <v>5.9999999999999995E-4</v>
      </c>
    </row>
    <row r="232" spans="2:15">
      <c r="B232" t="s">
        <v>1727</v>
      </c>
      <c r="C232" t="s">
        <v>1728</v>
      </c>
      <c r="D232" t="s">
        <v>1618</v>
      </c>
      <c r="E232" t="s">
        <v>903</v>
      </c>
      <c r="F232"/>
      <c r="G232" t="s">
        <v>979</v>
      </c>
      <c r="H232" t="s">
        <v>106</v>
      </c>
      <c r="I232" s="77">
        <v>0.48</v>
      </c>
      <c r="J232" s="77">
        <v>54242574.75</v>
      </c>
      <c r="K232" s="77">
        <v>0</v>
      </c>
      <c r="L232" s="77">
        <v>1002.1424170212</v>
      </c>
      <c r="M232" s="78">
        <v>0</v>
      </c>
      <c r="N232" s="78">
        <v>3.8999999999999998E-3</v>
      </c>
      <c r="O232" s="78">
        <v>6.9999999999999999E-4</v>
      </c>
    </row>
    <row r="233" spans="2:15">
      <c r="B233" t="s">
        <v>1729</v>
      </c>
      <c r="C233" t="s">
        <v>1730</v>
      </c>
      <c r="D233" t="s">
        <v>1614</v>
      </c>
      <c r="E233" t="s">
        <v>903</v>
      </c>
      <c r="F233"/>
      <c r="G233" t="s">
        <v>979</v>
      </c>
      <c r="H233" t="s">
        <v>106</v>
      </c>
      <c r="I233" s="77">
        <v>249.36</v>
      </c>
      <c r="J233" s="77">
        <v>64524</v>
      </c>
      <c r="K233" s="77">
        <v>0</v>
      </c>
      <c r="L233" s="77">
        <v>619.29273159360002</v>
      </c>
      <c r="M233" s="78">
        <v>0</v>
      </c>
      <c r="N233" s="78">
        <v>2.3999999999999998E-3</v>
      </c>
      <c r="O233" s="78">
        <v>4.0000000000000002E-4</v>
      </c>
    </row>
    <row r="234" spans="2:15">
      <c r="B234" t="s">
        <v>1731</v>
      </c>
      <c r="C234" t="s">
        <v>1732</v>
      </c>
      <c r="D234" t="s">
        <v>1618</v>
      </c>
      <c r="E234" t="s">
        <v>903</v>
      </c>
      <c r="F234"/>
      <c r="G234" t="s">
        <v>979</v>
      </c>
      <c r="H234" t="s">
        <v>106</v>
      </c>
      <c r="I234" s="77">
        <v>5671.92</v>
      </c>
      <c r="J234" s="77">
        <v>1066.6199999999999</v>
      </c>
      <c r="K234" s="77">
        <v>0</v>
      </c>
      <c r="L234" s="77">
        <v>232.85615961729599</v>
      </c>
      <c r="M234" s="78">
        <v>5.0000000000000001E-4</v>
      </c>
      <c r="N234" s="78">
        <v>8.9999999999999998E-4</v>
      </c>
      <c r="O234" s="78">
        <v>2.0000000000000001E-4</v>
      </c>
    </row>
    <row r="235" spans="2:15">
      <c r="B235" t="s">
        <v>1733</v>
      </c>
      <c r="C235" t="s">
        <v>1734</v>
      </c>
      <c r="D235" t="s">
        <v>1614</v>
      </c>
      <c r="E235" t="s">
        <v>903</v>
      </c>
      <c r="F235"/>
      <c r="G235" t="s">
        <v>979</v>
      </c>
      <c r="H235" t="s">
        <v>106</v>
      </c>
      <c r="I235" s="77">
        <v>1011.29</v>
      </c>
      <c r="J235" s="77">
        <v>32520</v>
      </c>
      <c r="K235" s="77">
        <v>0</v>
      </c>
      <c r="L235" s="77">
        <v>1265.8264342919999</v>
      </c>
      <c r="M235" s="78">
        <v>0</v>
      </c>
      <c r="N235" s="78">
        <v>4.8999999999999998E-3</v>
      </c>
      <c r="O235" s="78">
        <v>8.9999999999999998E-4</v>
      </c>
    </row>
    <row r="236" spans="2:15">
      <c r="B236" t="s">
        <v>1735</v>
      </c>
      <c r="C236" t="s">
        <v>1736</v>
      </c>
      <c r="D236" t="s">
        <v>1614</v>
      </c>
      <c r="E236" t="s">
        <v>903</v>
      </c>
      <c r="F236"/>
      <c r="G236" t="s">
        <v>979</v>
      </c>
      <c r="H236" t="s">
        <v>106</v>
      </c>
      <c r="I236" s="77">
        <v>3159.72</v>
      </c>
      <c r="J236" s="77">
        <v>8219</v>
      </c>
      <c r="K236" s="77">
        <v>0</v>
      </c>
      <c r="L236" s="77">
        <v>999.57524179320001</v>
      </c>
      <c r="M236" s="78">
        <v>0</v>
      </c>
      <c r="N236" s="78">
        <v>3.8999999999999998E-3</v>
      </c>
      <c r="O236" s="78">
        <v>6.9999999999999999E-4</v>
      </c>
    </row>
    <row r="237" spans="2:15">
      <c r="B237" t="s">
        <v>1737</v>
      </c>
      <c r="C237" t="s">
        <v>1738</v>
      </c>
      <c r="D237" t="s">
        <v>1739</v>
      </c>
      <c r="E237" t="s">
        <v>903</v>
      </c>
      <c r="F237"/>
      <c r="G237" t="s">
        <v>921</v>
      </c>
      <c r="H237" t="s">
        <v>113</v>
      </c>
      <c r="I237" s="77">
        <v>22507.86</v>
      </c>
      <c r="J237" s="77">
        <v>1158</v>
      </c>
      <c r="K237" s="77">
        <v>25.821010000000001</v>
      </c>
      <c r="L237" s="77">
        <v>1250.9119906656399</v>
      </c>
      <c r="M237" s="78">
        <v>2.0000000000000001E-4</v>
      </c>
      <c r="N237" s="78">
        <v>4.8999999999999998E-3</v>
      </c>
      <c r="O237" s="78">
        <v>8.9999999999999998E-4</v>
      </c>
    </row>
    <row r="238" spans="2:15">
      <c r="B238" t="s">
        <v>1740</v>
      </c>
      <c r="C238" t="s">
        <v>1741</v>
      </c>
      <c r="D238" t="s">
        <v>1618</v>
      </c>
      <c r="E238" t="s">
        <v>903</v>
      </c>
      <c r="F238"/>
      <c r="G238" t="s">
        <v>921</v>
      </c>
      <c r="H238" t="s">
        <v>106</v>
      </c>
      <c r="I238" s="77">
        <v>9249.33</v>
      </c>
      <c r="J238" s="77">
        <v>1552</v>
      </c>
      <c r="K238" s="77">
        <v>0</v>
      </c>
      <c r="L238" s="77">
        <v>552.52241655839998</v>
      </c>
      <c r="M238" s="78">
        <v>0</v>
      </c>
      <c r="N238" s="78">
        <v>2.2000000000000001E-3</v>
      </c>
      <c r="O238" s="78">
        <v>4.0000000000000002E-4</v>
      </c>
    </row>
    <row r="239" spans="2:15">
      <c r="B239" t="s">
        <v>1742</v>
      </c>
      <c r="C239" t="s">
        <v>1743</v>
      </c>
      <c r="D239" t="s">
        <v>1618</v>
      </c>
      <c r="E239" t="s">
        <v>903</v>
      </c>
      <c r="F239"/>
      <c r="G239" t="s">
        <v>1744</v>
      </c>
      <c r="H239" t="s">
        <v>106</v>
      </c>
      <c r="I239" s="77">
        <v>471.01</v>
      </c>
      <c r="J239" s="77">
        <v>56863</v>
      </c>
      <c r="K239" s="77">
        <v>0</v>
      </c>
      <c r="L239" s="77">
        <v>1030.8792723387</v>
      </c>
      <c r="M239" s="78">
        <v>0</v>
      </c>
      <c r="N239" s="78">
        <v>4.0000000000000001E-3</v>
      </c>
      <c r="O239" s="78">
        <v>6.9999999999999999E-4</v>
      </c>
    </row>
    <row r="240" spans="2:15">
      <c r="B240" t="s">
        <v>1745</v>
      </c>
      <c r="C240" t="s">
        <v>1746</v>
      </c>
      <c r="D240" t="s">
        <v>1618</v>
      </c>
      <c r="E240" t="s">
        <v>903</v>
      </c>
      <c r="F240"/>
      <c r="G240" t="s">
        <v>1057</v>
      </c>
      <c r="H240" t="s">
        <v>106</v>
      </c>
      <c r="I240" s="77">
        <v>11343.85</v>
      </c>
      <c r="J240" s="77">
        <v>191</v>
      </c>
      <c r="K240" s="77">
        <v>0</v>
      </c>
      <c r="L240" s="77">
        <v>83.395334221499994</v>
      </c>
      <c r="M240" s="78">
        <v>1E-4</v>
      </c>
      <c r="N240" s="78">
        <v>2.9999999999999997E-4</v>
      </c>
      <c r="O240" s="78">
        <v>1E-4</v>
      </c>
    </row>
    <row r="241" spans="2:15">
      <c r="B241" t="s">
        <v>1747</v>
      </c>
      <c r="C241" t="s">
        <v>1748</v>
      </c>
      <c r="D241" t="s">
        <v>1618</v>
      </c>
      <c r="E241" t="s">
        <v>903</v>
      </c>
      <c r="F241"/>
      <c r="G241" t="s">
        <v>1046</v>
      </c>
      <c r="H241" t="s">
        <v>106</v>
      </c>
      <c r="I241" s="77">
        <v>4917.04</v>
      </c>
      <c r="J241" s="77">
        <v>13313</v>
      </c>
      <c r="K241" s="77">
        <v>0</v>
      </c>
      <c r="L241" s="77">
        <v>2519.5767049848</v>
      </c>
      <c r="M241" s="78">
        <v>0</v>
      </c>
      <c r="N241" s="78">
        <v>9.7999999999999997E-3</v>
      </c>
      <c r="O241" s="78">
        <v>1.8E-3</v>
      </c>
    </row>
    <row r="242" spans="2:15">
      <c r="B242" t="s">
        <v>1749</v>
      </c>
      <c r="C242" t="s">
        <v>1750</v>
      </c>
      <c r="D242" t="s">
        <v>1614</v>
      </c>
      <c r="E242" t="s">
        <v>903</v>
      </c>
      <c r="F242"/>
      <c r="G242" t="s">
        <v>1046</v>
      </c>
      <c r="H242" t="s">
        <v>106</v>
      </c>
      <c r="I242" s="77">
        <v>18962.57</v>
      </c>
      <c r="J242" s="77">
        <v>380</v>
      </c>
      <c r="K242" s="77">
        <v>0</v>
      </c>
      <c r="L242" s="77">
        <v>277.35034133400001</v>
      </c>
      <c r="M242" s="78">
        <v>1E-4</v>
      </c>
      <c r="N242" s="78">
        <v>1.1000000000000001E-3</v>
      </c>
      <c r="O242" s="78">
        <v>2.0000000000000001E-4</v>
      </c>
    </row>
    <row r="243" spans="2:15">
      <c r="B243" t="s">
        <v>1751</v>
      </c>
      <c r="C243" t="s">
        <v>1752</v>
      </c>
      <c r="D243" t="s">
        <v>1618</v>
      </c>
      <c r="E243" t="s">
        <v>903</v>
      </c>
      <c r="F243"/>
      <c r="G243" t="s">
        <v>1046</v>
      </c>
      <c r="H243" t="s">
        <v>106</v>
      </c>
      <c r="I243" s="77">
        <v>1960.24</v>
      </c>
      <c r="J243" s="77">
        <v>30396</v>
      </c>
      <c r="K243" s="77">
        <v>0</v>
      </c>
      <c r="L243" s="77">
        <v>2293.3671844895998</v>
      </c>
      <c r="M243" s="78">
        <v>0</v>
      </c>
      <c r="N243" s="78">
        <v>8.8999999999999999E-3</v>
      </c>
      <c r="O243" s="78">
        <v>1.6999999999999999E-3</v>
      </c>
    </row>
    <row r="244" spans="2:15">
      <c r="B244" t="s">
        <v>1753</v>
      </c>
      <c r="C244" t="s">
        <v>1754</v>
      </c>
      <c r="D244" t="s">
        <v>1618</v>
      </c>
      <c r="E244" t="s">
        <v>903</v>
      </c>
      <c r="F244"/>
      <c r="G244" t="s">
        <v>1046</v>
      </c>
      <c r="H244" t="s">
        <v>106</v>
      </c>
      <c r="I244" s="77">
        <v>401.75</v>
      </c>
      <c r="J244" s="77">
        <v>37636</v>
      </c>
      <c r="K244" s="77">
        <v>0</v>
      </c>
      <c r="L244" s="77">
        <v>581.97892287000002</v>
      </c>
      <c r="M244" s="78">
        <v>0</v>
      </c>
      <c r="N244" s="78">
        <v>2.3E-3</v>
      </c>
      <c r="O244" s="78">
        <v>4.0000000000000002E-4</v>
      </c>
    </row>
    <row r="245" spans="2:15">
      <c r="B245" t="s">
        <v>1755</v>
      </c>
      <c r="C245" t="s">
        <v>1756</v>
      </c>
      <c r="D245" t="s">
        <v>1614</v>
      </c>
      <c r="E245" t="s">
        <v>903</v>
      </c>
      <c r="F245"/>
      <c r="G245" t="s">
        <v>1054</v>
      </c>
      <c r="H245" t="s">
        <v>106</v>
      </c>
      <c r="I245" s="77">
        <v>12377.9</v>
      </c>
      <c r="J245" s="77">
        <v>3209</v>
      </c>
      <c r="K245" s="77">
        <v>0</v>
      </c>
      <c r="L245" s="77">
        <v>1528.849015539</v>
      </c>
      <c r="M245" s="78">
        <v>0</v>
      </c>
      <c r="N245" s="78">
        <v>6.0000000000000001E-3</v>
      </c>
      <c r="O245" s="78">
        <v>1.1000000000000001E-3</v>
      </c>
    </row>
    <row r="246" spans="2:15">
      <c r="B246" t="s">
        <v>1757</v>
      </c>
      <c r="C246" t="s">
        <v>1758</v>
      </c>
      <c r="D246" t="s">
        <v>1759</v>
      </c>
      <c r="E246" t="s">
        <v>903</v>
      </c>
      <c r="F246"/>
      <c r="G246" t="s">
        <v>961</v>
      </c>
      <c r="H246" t="s">
        <v>110</v>
      </c>
      <c r="I246" s="77">
        <v>186039.11</v>
      </c>
      <c r="J246" s="77">
        <v>181.09999999999934</v>
      </c>
      <c r="K246" s="77">
        <v>0</v>
      </c>
      <c r="L246" s="77">
        <v>1367.04003046207</v>
      </c>
      <c r="M246" s="78">
        <v>1E-4</v>
      </c>
      <c r="N246" s="78">
        <v>5.3E-3</v>
      </c>
      <c r="O246" s="78">
        <v>1E-3</v>
      </c>
    </row>
    <row r="247" spans="2:15">
      <c r="B247" t="s">
        <v>1760</v>
      </c>
      <c r="C247" t="s">
        <v>1761</v>
      </c>
      <c r="D247" t="s">
        <v>1618</v>
      </c>
      <c r="E247" t="s">
        <v>903</v>
      </c>
      <c r="F247"/>
      <c r="G247" t="s">
        <v>1637</v>
      </c>
      <c r="H247" t="s">
        <v>106</v>
      </c>
      <c r="I247" s="77">
        <v>8187.29</v>
      </c>
      <c r="J247" s="77">
        <v>12598</v>
      </c>
      <c r="K247" s="77">
        <v>0</v>
      </c>
      <c r="L247" s="77">
        <v>3969.9925228758002</v>
      </c>
      <c r="M247" s="78">
        <v>0</v>
      </c>
      <c r="N247" s="78">
        <v>1.55E-2</v>
      </c>
      <c r="O247" s="78">
        <v>2.8999999999999998E-3</v>
      </c>
    </row>
    <row r="248" spans="2:15">
      <c r="B248" t="s">
        <v>1762</v>
      </c>
      <c r="C248" t="s">
        <v>1763</v>
      </c>
      <c r="D248" t="s">
        <v>1618</v>
      </c>
      <c r="E248" t="s">
        <v>903</v>
      </c>
      <c r="F248"/>
      <c r="G248" t="s">
        <v>1641</v>
      </c>
      <c r="H248" t="s">
        <v>106</v>
      </c>
      <c r="I248" s="77">
        <v>3636.49</v>
      </c>
      <c r="J248" s="77">
        <v>13822</v>
      </c>
      <c r="K248" s="77">
        <v>0</v>
      </c>
      <c r="L248" s="77">
        <v>1934.6446083822</v>
      </c>
      <c r="M248" s="78">
        <v>0</v>
      </c>
      <c r="N248" s="78">
        <v>7.4999999999999997E-3</v>
      </c>
      <c r="O248" s="78">
        <v>1.4E-3</v>
      </c>
    </row>
    <row r="249" spans="2:15">
      <c r="B249" t="s">
        <v>1764</v>
      </c>
      <c r="C249" t="s">
        <v>1765</v>
      </c>
      <c r="D249" t="s">
        <v>1766</v>
      </c>
      <c r="E249" t="s">
        <v>903</v>
      </c>
      <c r="F249"/>
      <c r="G249" t="s">
        <v>1641</v>
      </c>
      <c r="H249" t="s">
        <v>110</v>
      </c>
      <c r="I249" s="77">
        <v>775.78</v>
      </c>
      <c r="J249" s="77">
        <v>55080</v>
      </c>
      <c r="K249" s="77">
        <v>0</v>
      </c>
      <c r="L249" s="77">
        <v>1733.76822438</v>
      </c>
      <c r="M249" s="78">
        <v>0</v>
      </c>
      <c r="N249" s="78">
        <v>6.7999999999999996E-3</v>
      </c>
      <c r="O249" s="78">
        <v>1.2999999999999999E-3</v>
      </c>
    </row>
    <row r="250" spans="2:15">
      <c r="B250" t="s">
        <v>1767</v>
      </c>
      <c r="C250" t="s">
        <v>1768</v>
      </c>
      <c r="D250" t="s">
        <v>1618</v>
      </c>
      <c r="E250" t="s">
        <v>903</v>
      </c>
      <c r="F250"/>
      <c r="G250" t="s">
        <v>1641</v>
      </c>
      <c r="H250" t="s">
        <v>106</v>
      </c>
      <c r="I250" s="77">
        <v>540.28</v>
      </c>
      <c r="J250" s="77">
        <v>83200</v>
      </c>
      <c r="K250" s="77">
        <v>9.5037000000000003</v>
      </c>
      <c r="L250" s="77">
        <v>1739.67908304</v>
      </c>
      <c r="M250" s="78">
        <v>0</v>
      </c>
      <c r="N250" s="78">
        <v>6.7999999999999996E-3</v>
      </c>
      <c r="O250" s="78">
        <v>1.2999999999999999E-3</v>
      </c>
    </row>
    <row r="251" spans="2:15">
      <c r="B251" t="s">
        <v>1769</v>
      </c>
      <c r="C251" t="s">
        <v>1770</v>
      </c>
      <c r="D251" t="s">
        <v>1618</v>
      </c>
      <c r="E251" t="s">
        <v>903</v>
      </c>
      <c r="F251"/>
      <c r="G251" t="s">
        <v>1641</v>
      </c>
      <c r="H251" t="s">
        <v>106</v>
      </c>
      <c r="I251" s="77">
        <v>1849.41</v>
      </c>
      <c r="J251" s="77">
        <v>43089</v>
      </c>
      <c r="K251" s="77">
        <v>0</v>
      </c>
      <c r="L251" s="77">
        <v>3067.2383660901</v>
      </c>
      <c r="M251" s="78">
        <v>0</v>
      </c>
      <c r="N251" s="78">
        <v>1.2E-2</v>
      </c>
      <c r="O251" s="78">
        <v>2.2000000000000001E-3</v>
      </c>
    </row>
    <row r="252" spans="2:15">
      <c r="B252" t="s">
        <v>1771</v>
      </c>
      <c r="C252" t="s">
        <v>1772</v>
      </c>
      <c r="D252" t="s">
        <v>1614</v>
      </c>
      <c r="E252" t="s">
        <v>903</v>
      </c>
      <c r="F252"/>
      <c r="G252" t="s">
        <v>1641</v>
      </c>
      <c r="H252" t="s">
        <v>106</v>
      </c>
      <c r="I252" s="77">
        <v>4952.55</v>
      </c>
      <c r="J252" s="77">
        <v>8688.1092000000244</v>
      </c>
      <c r="K252" s="77">
        <v>0</v>
      </c>
      <c r="L252" s="77">
        <v>1656.15908295853</v>
      </c>
      <c r="M252" s="78">
        <v>0</v>
      </c>
      <c r="N252" s="78">
        <v>6.4999999999999997E-3</v>
      </c>
      <c r="O252" s="78">
        <v>1.1999999999999999E-3</v>
      </c>
    </row>
    <row r="253" spans="2:15">
      <c r="B253" t="s">
        <v>1773</v>
      </c>
      <c r="C253" t="s">
        <v>1774</v>
      </c>
      <c r="D253" t="s">
        <v>1618</v>
      </c>
      <c r="E253" t="s">
        <v>903</v>
      </c>
      <c r="F253"/>
      <c r="G253" t="s">
        <v>1012</v>
      </c>
      <c r="H253" t="s">
        <v>106</v>
      </c>
      <c r="I253" s="77">
        <v>457.16</v>
      </c>
      <c r="J253" s="77">
        <v>50467</v>
      </c>
      <c r="K253" s="77">
        <v>0</v>
      </c>
      <c r="L253" s="77">
        <v>888.02179328279999</v>
      </c>
      <c r="M253" s="78">
        <v>0</v>
      </c>
      <c r="N253" s="78">
        <v>3.5000000000000001E-3</v>
      </c>
      <c r="O253" s="78">
        <v>5.9999999999999995E-4</v>
      </c>
    </row>
    <row r="254" spans="2:15">
      <c r="B254" t="s">
        <v>1775</v>
      </c>
      <c r="C254" t="s">
        <v>1776</v>
      </c>
      <c r="D254" t="s">
        <v>1618</v>
      </c>
      <c r="E254" t="s">
        <v>903</v>
      </c>
      <c r="F254"/>
      <c r="G254" t="s">
        <v>1012</v>
      </c>
      <c r="H254" t="s">
        <v>106</v>
      </c>
      <c r="I254" s="77">
        <v>389.66</v>
      </c>
      <c r="J254" s="77">
        <v>16525</v>
      </c>
      <c r="K254" s="77">
        <v>0</v>
      </c>
      <c r="L254" s="77">
        <v>247.84217143500001</v>
      </c>
      <c r="M254" s="78">
        <v>0</v>
      </c>
      <c r="N254" s="78">
        <v>1E-3</v>
      </c>
      <c r="O254" s="78">
        <v>2.0000000000000001E-4</v>
      </c>
    </row>
    <row r="255" spans="2:15">
      <c r="B255" t="s">
        <v>1777</v>
      </c>
      <c r="C255" t="s">
        <v>1778</v>
      </c>
      <c r="D255" t="s">
        <v>1614</v>
      </c>
      <c r="E255" t="s">
        <v>903</v>
      </c>
      <c r="F255"/>
      <c r="G255" t="s">
        <v>1012</v>
      </c>
      <c r="H255" t="s">
        <v>106</v>
      </c>
      <c r="I255" s="77">
        <v>2320.42</v>
      </c>
      <c r="J255" s="77">
        <v>4668</v>
      </c>
      <c r="K255" s="77">
        <v>0</v>
      </c>
      <c r="L255" s="77">
        <v>416.91292435439999</v>
      </c>
      <c r="M255" s="78">
        <v>0</v>
      </c>
      <c r="N255" s="78">
        <v>1.6000000000000001E-3</v>
      </c>
      <c r="O255" s="78">
        <v>2.9999999999999997E-4</v>
      </c>
    </row>
    <row r="256" spans="2:15">
      <c r="B256" t="s">
        <v>1779</v>
      </c>
      <c r="C256" t="s">
        <v>1780</v>
      </c>
      <c r="D256" t="s">
        <v>1618</v>
      </c>
      <c r="E256" t="s">
        <v>903</v>
      </c>
      <c r="F256"/>
      <c r="G256" t="s">
        <v>1012</v>
      </c>
      <c r="H256" t="s">
        <v>106</v>
      </c>
      <c r="I256" s="77">
        <v>1220.8800000000001</v>
      </c>
      <c r="J256" s="77">
        <v>5860</v>
      </c>
      <c r="K256" s="77">
        <v>0</v>
      </c>
      <c r="L256" s="77">
        <v>275.371193232</v>
      </c>
      <c r="M256" s="78">
        <v>0</v>
      </c>
      <c r="N256" s="78">
        <v>1.1000000000000001E-3</v>
      </c>
      <c r="O256" s="78">
        <v>2.0000000000000001E-4</v>
      </c>
    </row>
    <row r="257" spans="2:15">
      <c r="B257" t="s">
        <v>1781</v>
      </c>
      <c r="C257" t="s">
        <v>1782</v>
      </c>
      <c r="D257" t="s">
        <v>1614</v>
      </c>
      <c r="E257" t="s">
        <v>903</v>
      </c>
      <c r="F257"/>
      <c r="G257" t="s">
        <v>1012</v>
      </c>
      <c r="H257" t="s">
        <v>106</v>
      </c>
      <c r="I257" s="77">
        <v>658.03</v>
      </c>
      <c r="J257" s="77">
        <v>39944</v>
      </c>
      <c r="K257" s="77">
        <v>0</v>
      </c>
      <c r="L257" s="77">
        <v>1011.6846438168</v>
      </c>
      <c r="M257" s="78">
        <v>0</v>
      </c>
      <c r="N257" s="78">
        <v>3.8999999999999998E-3</v>
      </c>
      <c r="O257" s="78">
        <v>6.9999999999999999E-4</v>
      </c>
    </row>
    <row r="258" spans="2:15">
      <c r="B258" t="s">
        <v>1783</v>
      </c>
      <c r="C258" t="s">
        <v>1784</v>
      </c>
      <c r="D258" t="s">
        <v>1618</v>
      </c>
      <c r="E258" t="s">
        <v>903</v>
      </c>
      <c r="F258"/>
      <c r="G258" t="s">
        <v>1012</v>
      </c>
      <c r="H258" t="s">
        <v>106</v>
      </c>
      <c r="I258" s="77">
        <v>1537.71</v>
      </c>
      <c r="J258" s="77">
        <v>31364</v>
      </c>
      <c r="K258" s="77">
        <v>0</v>
      </c>
      <c r="L258" s="77">
        <v>1856.3240655755999</v>
      </c>
      <c r="M258" s="78">
        <v>0</v>
      </c>
      <c r="N258" s="78">
        <v>7.1999999999999998E-3</v>
      </c>
      <c r="O258" s="78">
        <v>1.2999999999999999E-3</v>
      </c>
    </row>
    <row r="259" spans="2:15">
      <c r="B259" t="s">
        <v>1785</v>
      </c>
      <c r="C259" t="s">
        <v>1786</v>
      </c>
      <c r="D259" t="s">
        <v>1618</v>
      </c>
      <c r="E259" t="s">
        <v>903</v>
      </c>
      <c r="F259"/>
      <c r="G259" t="s">
        <v>1012</v>
      </c>
      <c r="H259" t="s">
        <v>106</v>
      </c>
      <c r="I259" s="77">
        <v>1676.05</v>
      </c>
      <c r="J259" s="77">
        <v>23518</v>
      </c>
      <c r="K259" s="77">
        <v>0</v>
      </c>
      <c r="L259" s="77">
        <v>1517.1735667109999</v>
      </c>
      <c r="M259" s="78">
        <v>0</v>
      </c>
      <c r="N259" s="78">
        <v>5.8999999999999999E-3</v>
      </c>
      <c r="O259" s="78">
        <v>1.1000000000000001E-3</v>
      </c>
    </row>
    <row r="260" spans="2:15">
      <c r="B260" t="s">
        <v>1787</v>
      </c>
      <c r="C260" t="s">
        <v>1788</v>
      </c>
      <c r="D260" t="s">
        <v>1618</v>
      </c>
      <c r="E260" t="s">
        <v>903</v>
      </c>
      <c r="F260"/>
      <c r="G260" t="s">
        <v>1012</v>
      </c>
      <c r="H260" t="s">
        <v>106</v>
      </c>
      <c r="I260" s="77">
        <v>3970.35</v>
      </c>
      <c r="J260" s="77">
        <v>1634</v>
      </c>
      <c r="K260" s="77">
        <v>0</v>
      </c>
      <c r="L260" s="77">
        <v>249.70587263100001</v>
      </c>
      <c r="M260" s="78">
        <v>0</v>
      </c>
      <c r="N260" s="78">
        <v>1E-3</v>
      </c>
      <c r="O260" s="78">
        <v>2.0000000000000001E-4</v>
      </c>
    </row>
    <row r="261" spans="2:15">
      <c r="B261" t="s">
        <v>1789</v>
      </c>
      <c r="C261" t="s">
        <v>1790</v>
      </c>
      <c r="D261" t="s">
        <v>1614</v>
      </c>
      <c r="E261" t="s">
        <v>903</v>
      </c>
      <c r="F261"/>
      <c r="G261" t="s">
        <v>1012</v>
      </c>
      <c r="H261" t="s">
        <v>106</v>
      </c>
      <c r="I261" s="77">
        <v>1073.6300000000001</v>
      </c>
      <c r="J261" s="77">
        <v>23166</v>
      </c>
      <c r="K261" s="77">
        <v>0</v>
      </c>
      <c r="L261" s="77">
        <v>957.31221720420001</v>
      </c>
      <c r="M261" s="78">
        <v>0</v>
      </c>
      <c r="N261" s="78">
        <v>3.7000000000000002E-3</v>
      </c>
      <c r="O261" s="78">
        <v>6.9999999999999999E-4</v>
      </c>
    </row>
    <row r="262" spans="2:15">
      <c r="B262" t="s">
        <v>1791</v>
      </c>
      <c r="C262" t="s">
        <v>1792</v>
      </c>
      <c r="D262" t="s">
        <v>1614</v>
      </c>
      <c r="E262" t="s">
        <v>903</v>
      </c>
      <c r="F262"/>
      <c r="G262" t="s">
        <v>1674</v>
      </c>
      <c r="H262" t="s">
        <v>106</v>
      </c>
      <c r="I262" s="77">
        <v>761.93</v>
      </c>
      <c r="J262" s="77">
        <v>7625</v>
      </c>
      <c r="K262" s="77">
        <v>0</v>
      </c>
      <c r="L262" s="77">
        <v>223.61597846250001</v>
      </c>
      <c r="M262" s="78">
        <v>0</v>
      </c>
      <c r="N262" s="78">
        <v>8.9999999999999998E-4</v>
      </c>
      <c r="O262" s="78">
        <v>2.0000000000000001E-4</v>
      </c>
    </row>
    <row r="263" spans="2:15">
      <c r="B263" t="s">
        <v>1793</v>
      </c>
      <c r="C263" t="s">
        <v>1794</v>
      </c>
      <c r="D263" t="s">
        <v>1614</v>
      </c>
      <c r="E263" t="s">
        <v>903</v>
      </c>
      <c r="F263"/>
      <c r="G263" t="s">
        <v>1674</v>
      </c>
      <c r="H263" t="s">
        <v>106</v>
      </c>
      <c r="I263" s="77">
        <v>3220.89</v>
      </c>
      <c r="J263" s="77">
        <v>3511</v>
      </c>
      <c r="K263" s="77">
        <v>0</v>
      </c>
      <c r="L263" s="77">
        <v>435.26588896710001</v>
      </c>
      <c r="M263" s="78">
        <v>0</v>
      </c>
      <c r="N263" s="78">
        <v>1.6999999999999999E-3</v>
      </c>
      <c r="O263" s="78">
        <v>2.9999999999999997E-4</v>
      </c>
    </row>
    <row r="264" spans="2:15">
      <c r="B264" t="s">
        <v>1795</v>
      </c>
      <c r="C264" t="s">
        <v>1796</v>
      </c>
      <c r="D264" t="s">
        <v>123</v>
      </c>
      <c r="E264" t="s">
        <v>903</v>
      </c>
      <c r="F264"/>
      <c r="G264" t="s">
        <v>1674</v>
      </c>
      <c r="H264" t="s">
        <v>106</v>
      </c>
      <c r="I264" s="77">
        <v>253.51</v>
      </c>
      <c r="J264" s="77">
        <v>125300</v>
      </c>
      <c r="K264" s="77">
        <v>0</v>
      </c>
      <c r="L264" s="77">
        <v>1222.6272674700001</v>
      </c>
      <c r="M264" s="78">
        <v>0</v>
      </c>
      <c r="N264" s="78">
        <v>4.7999999999999996E-3</v>
      </c>
      <c r="O264" s="78">
        <v>8.9999999999999998E-4</v>
      </c>
    </row>
    <row r="265" spans="2:15">
      <c r="B265" t="s">
        <v>1797</v>
      </c>
      <c r="C265" t="s">
        <v>1798</v>
      </c>
      <c r="D265" t="s">
        <v>1618</v>
      </c>
      <c r="E265" t="s">
        <v>903</v>
      </c>
      <c r="F265"/>
      <c r="G265" t="s">
        <v>123</v>
      </c>
      <c r="H265" t="s">
        <v>106</v>
      </c>
      <c r="I265" s="77">
        <v>1288.3499999999999</v>
      </c>
      <c r="J265" s="77">
        <v>8896</v>
      </c>
      <c r="K265" s="77">
        <v>0</v>
      </c>
      <c r="L265" s="77">
        <v>441.14010998399999</v>
      </c>
      <c r="M265" s="78">
        <v>0</v>
      </c>
      <c r="N265" s="78">
        <v>1.6999999999999999E-3</v>
      </c>
      <c r="O265" s="78">
        <v>2.9999999999999997E-4</v>
      </c>
    </row>
    <row r="266" spans="2:15">
      <c r="B266" t="s">
        <v>227</v>
      </c>
      <c r="E266" s="16"/>
      <c r="F266" s="16"/>
      <c r="G266" s="16"/>
    </row>
    <row r="267" spans="2:15">
      <c r="B267" t="s">
        <v>309</v>
      </c>
      <c r="E267" s="16"/>
      <c r="F267" s="16"/>
      <c r="G267" s="16"/>
    </row>
    <row r="268" spans="2:15">
      <c r="B268" t="s">
        <v>310</v>
      </c>
      <c r="E268" s="16"/>
      <c r="F268" s="16"/>
      <c r="G268" s="16"/>
    </row>
    <row r="269" spans="2:15">
      <c r="B269" t="s">
        <v>311</v>
      </c>
      <c r="E269" s="16"/>
      <c r="F269" s="16"/>
      <c r="G269" s="16"/>
    </row>
    <row r="270" spans="2:15">
      <c r="B270" t="s">
        <v>312</v>
      </c>
      <c r="E270" s="16"/>
      <c r="F270" s="16"/>
      <c r="G270" s="16"/>
    </row>
    <row r="271" spans="2:15">
      <c r="B271" s="16"/>
      <c r="E271" s="16"/>
      <c r="F271" s="16"/>
      <c r="G271" s="16"/>
    </row>
    <row r="272" spans="2:15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K9 C1:C4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27" workbookViewId="0">
      <selection activeCell="E42" sqref="E42:E8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 s="1" customFormat="1">
      <c r="B1" s="2" t="s">
        <v>0</v>
      </c>
      <c r="C1" s="82">
        <v>45197</v>
      </c>
    </row>
    <row r="2" spans="2:63" s="1" customFormat="1">
      <c r="B2" s="2" t="s">
        <v>1</v>
      </c>
      <c r="C2" s="12" t="s">
        <v>2662</v>
      </c>
    </row>
    <row r="3" spans="2:63" s="1" customFormat="1">
      <c r="B3" s="2" t="s">
        <v>2</v>
      </c>
      <c r="C3" s="26" t="s">
        <v>2663</v>
      </c>
    </row>
    <row r="4" spans="2:63" s="1" customFormat="1">
      <c r="B4" s="2" t="s">
        <v>3</v>
      </c>
      <c r="C4" s="83" t="s">
        <v>196</v>
      </c>
    </row>
    <row r="6" spans="2:63" ht="26.25" customHeight="1">
      <c r="B6" s="115" t="s">
        <v>68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7"/>
      <c r="BK6" s="19"/>
    </row>
    <row r="7" spans="2:63" ht="26.25" customHeight="1">
      <c r="B7" s="115" t="s">
        <v>193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186</v>
      </c>
      <c r="I8" s="28" t="s">
        <v>187</v>
      </c>
      <c r="J8" s="38" t="s">
        <v>191</v>
      </c>
      <c r="K8" s="28" t="s">
        <v>56</v>
      </c>
      <c r="L8" s="28" t="s">
        <v>73</v>
      </c>
      <c r="M8" s="28" t="s">
        <v>57</v>
      </c>
      <c r="N8" s="28" t="s">
        <v>182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183</v>
      </c>
      <c r="I9" s="31"/>
      <c r="J9" s="21" t="s">
        <v>184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192</v>
      </c>
      <c r="C11" s="7"/>
      <c r="D11" s="7"/>
      <c r="E11" s="7"/>
      <c r="F11" s="7"/>
      <c r="G11" s="7"/>
      <c r="H11" s="75">
        <v>3267924.48</v>
      </c>
      <c r="I11" s="7"/>
      <c r="J11" s="75">
        <v>0</v>
      </c>
      <c r="K11" s="75">
        <v>225484.10163249529</v>
      </c>
      <c r="L11" s="7"/>
      <c r="M11" s="76">
        <v>1</v>
      </c>
      <c r="N11" s="76">
        <v>0.16339999999999999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1385297.62</v>
      </c>
      <c r="J12" s="81">
        <v>0</v>
      </c>
      <c r="K12" s="81">
        <v>45671.048073815997</v>
      </c>
      <c r="M12" s="80">
        <v>0.20250000000000001</v>
      </c>
      <c r="N12" s="80">
        <v>3.3099999999999997E-2</v>
      </c>
    </row>
    <row r="13" spans="2:63">
      <c r="B13" s="79" t="s">
        <v>1799</v>
      </c>
      <c r="D13" s="16"/>
      <c r="E13" s="16"/>
      <c r="F13" s="16"/>
      <c r="G13" s="16"/>
      <c r="H13" s="81">
        <v>1299025.0900000001</v>
      </c>
      <c r="J13" s="81">
        <v>0</v>
      </c>
      <c r="K13" s="81">
        <v>44759.365707999998</v>
      </c>
      <c r="M13" s="80">
        <v>0.19850000000000001</v>
      </c>
      <c r="N13" s="80">
        <v>3.2399999999999998E-2</v>
      </c>
    </row>
    <row r="14" spans="2:63">
      <c r="B14" t="s">
        <v>1800</v>
      </c>
      <c r="C14" t="s">
        <v>1801</v>
      </c>
      <c r="D14" t="s">
        <v>100</v>
      </c>
      <c r="E14" t="s">
        <v>1802</v>
      </c>
      <c r="F14" t="s">
        <v>1803</v>
      </c>
      <c r="G14" t="s">
        <v>102</v>
      </c>
      <c r="H14" s="77">
        <v>319826</v>
      </c>
      <c r="I14" s="77">
        <v>1874</v>
      </c>
      <c r="J14" s="77">
        <v>0</v>
      </c>
      <c r="K14" s="77">
        <v>5993.5392400000001</v>
      </c>
      <c r="L14" s="78">
        <v>8.0999999999999996E-3</v>
      </c>
      <c r="M14" s="78">
        <v>2.6599999999999999E-2</v>
      </c>
      <c r="N14" s="78">
        <v>4.3E-3</v>
      </c>
    </row>
    <row r="15" spans="2:63">
      <c r="B15" t="s">
        <v>1804</v>
      </c>
      <c r="C15" t="s">
        <v>1805</v>
      </c>
      <c r="D15" t="s">
        <v>100</v>
      </c>
      <c r="E15" t="s">
        <v>1802</v>
      </c>
      <c r="F15" t="s">
        <v>1803</v>
      </c>
      <c r="G15" t="s">
        <v>102</v>
      </c>
      <c r="H15" s="77">
        <v>100329.39</v>
      </c>
      <c r="I15" s="77">
        <v>3597</v>
      </c>
      <c r="J15" s="77">
        <v>0</v>
      </c>
      <c r="K15" s="77">
        <v>3608.8481582999998</v>
      </c>
      <c r="L15" s="78">
        <v>1.6000000000000001E-3</v>
      </c>
      <c r="M15" s="78">
        <v>1.6E-2</v>
      </c>
      <c r="N15" s="78">
        <v>2.5999999999999999E-3</v>
      </c>
    </row>
    <row r="16" spans="2:63">
      <c r="B16" t="s">
        <v>1806</v>
      </c>
      <c r="C16" t="s">
        <v>1807</v>
      </c>
      <c r="D16" t="s">
        <v>100</v>
      </c>
      <c r="E16" t="s">
        <v>1802</v>
      </c>
      <c r="F16" t="s">
        <v>1803</v>
      </c>
      <c r="G16" t="s">
        <v>102</v>
      </c>
      <c r="H16" s="77">
        <v>162148.96</v>
      </c>
      <c r="I16" s="77">
        <v>1854</v>
      </c>
      <c r="J16" s="77">
        <v>0</v>
      </c>
      <c r="K16" s="77">
        <v>3006.2417184000001</v>
      </c>
      <c r="L16" s="78">
        <v>2.3999999999999998E-3</v>
      </c>
      <c r="M16" s="78">
        <v>1.3299999999999999E-2</v>
      </c>
      <c r="N16" s="78">
        <v>2.2000000000000001E-3</v>
      </c>
    </row>
    <row r="17" spans="2:14">
      <c r="B17" t="s">
        <v>1808</v>
      </c>
      <c r="C17" t="s">
        <v>1809</v>
      </c>
      <c r="D17" t="s">
        <v>100</v>
      </c>
      <c r="E17" t="s">
        <v>1810</v>
      </c>
      <c r="F17" t="s">
        <v>1803</v>
      </c>
      <c r="G17" t="s">
        <v>102</v>
      </c>
      <c r="H17" s="77">
        <v>11712.52</v>
      </c>
      <c r="I17" s="77">
        <v>2858</v>
      </c>
      <c r="J17" s="77">
        <v>0</v>
      </c>
      <c r="K17" s="77">
        <v>334.74382159999999</v>
      </c>
      <c r="L17" s="78">
        <v>3.5000000000000001E-3</v>
      </c>
      <c r="M17" s="78">
        <v>1.5E-3</v>
      </c>
      <c r="N17" s="78">
        <v>2.0000000000000001E-4</v>
      </c>
    </row>
    <row r="18" spans="2:14">
      <c r="B18" t="s">
        <v>1811</v>
      </c>
      <c r="C18" t="s">
        <v>1812</v>
      </c>
      <c r="D18" t="s">
        <v>100</v>
      </c>
      <c r="E18" t="s">
        <v>1810</v>
      </c>
      <c r="F18" t="s">
        <v>1803</v>
      </c>
      <c r="G18" t="s">
        <v>102</v>
      </c>
      <c r="H18" s="77">
        <v>161266</v>
      </c>
      <c r="I18" s="77">
        <v>1849</v>
      </c>
      <c r="J18" s="77">
        <v>0</v>
      </c>
      <c r="K18" s="77">
        <v>2981.80834</v>
      </c>
      <c r="L18" s="78">
        <v>2.3999999999999998E-3</v>
      </c>
      <c r="M18" s="78">
        <v>1.32E-2</v>
      </c>
      <c r="N18" s="78">
        <v>2.2000000000000001E-3</v>
      </c>
    </row>
    <row r="19" spans="2:14">
      <c r="B19" t="s">
        <v>1813</v>
      </c>
      <c r="C19" t="s">
        <v>1814</v>
      </c>
      <c r="D19" t="s">
        <v>100</v>
      </c>
      <c r="E19" t="s">
        <v>1810</v>
      </c>
      <c r="F19" t="s">
        <v>1803</v>
      </c>
      <c r="G19" t="s">
        <v>102</v>
      </c>
      <c r="H19" s="77">
        <v>187224.54</v>
      </c>
      <c r="I19" s="77">
        <v>3539</v>
      </c>
      <c r="J19" s="77">
        <v>0</v>
      </c>
      <c r="K19" s="77">
        <v>6625.8764706000002</v>
      </c>
      <c r="L19" s="78">
        <v>1.1999999999999999E-3</v>
      </c>
      <c r="M19" s="78">
        <v>2.9399999999999999E-2</v>
      </c>
      <c r="N19" s="78">
        <v>4.7999999999999996E-3</v>
      </c>
    </row>
    <row r="20" spans="2:14">
      <c r="B20" t="s">
        <v>1815</v>
      </c>
      <c r="C20" t="s">
        <v>1816</v>
      </c>
      <c r="D20" t="s">
        <v>100</v>
      </c>
      <c r="E20" t="s">
        <v>1810</v>
      </c>
      <c r="F20" t="s">
        <v>1803</v>
      </c>
      <c r="G20" t="s">
        <v>102</v>
      </c>
      <c r="H20" s="77">
        <v>174973.18</v>
      </c>
      <c r="I20" s="77">
        <v>1852</v>
      </c>
      <c r="J20" s="77">
        <v>0</v>
      </c>
      <c r="K20" s="77">
        <v>3240.5032935999998</v>
      </c>
      <c r="L20" s="78">
        <v>1E-3</v>
      </c>
      <c r="M20" s="78">
        <v>1.44E-2</v>
      </c>
      <c r="N20" s="78">
        <v>2.3E-3</v>
      </c>
    </row>
    <row r="21" spans="2:14">
      <c r="B21" t="s">
        <v>1817</v>
      </c>
      <c r="C21" t="s">
        <v>1818</v>
      </c>
      <c r="D21" t="s">
        <v>100</v>
      </c>
      <c r="E21" t="s">
        <v>1810</v>
      </c>
      <c r="F21" t="s">
        <v>1803</v>
      </c>
      <c r="G21" t="s">
        <v>102</v>
      </c>
      <c r="H21" s="77">
        <v>46892.65</v>
      </c>
      <c r="I21" s="77">
        <v>1827</v>
      </c>
      <c r="J21" s="77">
        <v>0</v>
      </c>
      <c r="K21" s="77">
        <v>856.72871550000002</v>
      </c>
      <c r="L21" s="78">
        <v>4.0000000000000002E-4</v>
      </c>
      <c r="M21" s="78">
        <v>3.8E-3</v>
      </c>
      <c r="N21" s="78">
        <v>5.9999999999999995E-4</v>
      </c>
    </row>
    <row r="22" spans="2:14">
      <c r="B22" t="s">
        <v>1819</v>
      </c>
      <c r="C22" t="s">
        <v>1820</v>
      </c>
      <c r="D22" t="s">
        <v>100</v>
      </c>
      <c r="E22" t="s">
        <v>1821</v>
      </c>
      <c r="F22" t="s">
        <v>1803</v>
      </c>
      <c r="G22" t="s">
        <v>102</v>
      </c>
      <c r="H22" s="77">
        <v>51016.93</v>
      </c>
      <c r="I22" s="77">
        <v>3560</v>
      </c>
      <c r="J22" s="77">
        <v>0</v>
      </c>
      <c r="K22" s="77">
        <v>1816.202708</v>
      </c>
      <c r="L22" s="78">
        <v>5.9999999999999995E-4</v>
      </c>
      <c r="M22" s="78">
        <v>8.0999999999999996E-3</v>
      </c>
      <c r="N22" s="78">
        <v>1.2999999999999999E-3</v>
      </c>
    </row>
    <row r="23" spans="2:14">
      <c r="B23" t="s">
        <v>1822</v>
      </c>
      <c r="C23" t="s">
        <v>1823</v>
      </c>
      <c r="D23" t="s">
        <v>100</v>
      </c>
      <c r="E23" t="s">
        <v>1824</v>
      </c>
      <c r="F23" t="s">
        <v>1803</v>
      </c>
      <c r="G23" t="s">
        <v>102</v>
      </c>
      <c r="H23" s="77">
        <v>7208.05</v>
      </c>
      <c r="I23" s="77">
        <v>34690</v>
      </c>
      <c r="J23" s="77">
        <v>0</v>
      </c>
      <c r="K23" s="77">
        <v>2500.4725450000001</v>
      </c>
      <c r="L23" s="78">
        <v>8.9999999999999998E-4</v>
      </c>
      <c r="M23" s="78">
        <v>1.11E-2</v>
      </c>
      <c r="N23" s="78">
        <v>1.8E-3</v>
      </c>
    </row>
    <row r="24" spans="2:14">
      <c r="B24" t="s">
        <v>1825</v>
      </c>
      <c r="C24" t="s">
        <v>1826</v>
      </c>
      <c r="D24" t="s">
        <v>100</v>
      </c>
      <c r="E24" t="s">
        <v>1824</v>
      </c>
      <c r="F24" t="s">
        <v>1803</v>
      </c>
      <c r="G24" t="s">
        <v>102</v>
      </c>
      <c r="H24" s="77">
        <v>17268.169999999998</v>
      </c>
      <c r="I24" s="77">
        <v>18410</v>
      </c>
      <c r="J24" s="77">
        <v>0</v>
      </c>
      <c r="K24" s="77">
        <v>3179.0700969999998</v>
      </c>
      <c r="L24" s="78">
        <v>5.9999999999999995E-4</v>
      </c>
      <c r="M24" s="78">
        <v>1.41E-2</v>
      </c>
      <c r="N24" s="78">
        <v>2.3E-3</v>
      </c>
    </row>
    <row r="25" spans="2:14">
      <c r="B25" t="s">
        <v>1827</v>
      </c>
      <c r="C25" t="s">
        <v>1828</v>
      </c>
      <c r="D25" t="s">
        <v>100</v>
      </c>
      <c r="E25" t="s">
        <v>1824</v>
      </c>
      <c r="F25" t="s">
        <v>1803</v>
      </c>
      <c r="G25" t="s">
        <v>102</v>
      </c>
      <c r="H25" s="77">
        <v>5032.7</v>
      </c>
      <c r="I25" s="77">
        <v>18200</v>
      </c>
      <c r="J25" s="77">
        <v>0</v>
      </c>
      <c r="K25" s="77">
        <v>915.95140000000004</v>
      </c>
      <c r="L25" s="78">
        <v>5.0000000000000001E-4</v>
      </c>
      <c r="M25" s="78">
        <v>4.1000000000000003E-3</v>
      </c>
      <c r="N25" s="78">
        <v>6.9999999999999999E-4</v>
      </c>
    </row>
    <row r="26" spans="2:14">
      <c r="B26" t="s">
        <v>1829</v>
      </c>
      <c r="C26" t="s">
        <v>1830</v>
      </c>
      <c r="D26" t="s">
        <v>100</v>
      </c>
      <c r="E26" t="s">
        <v>1824</v>
      </c>
      <c r="F26" t="s">
        <v>1803</v>
      </c>
      <c r="G26" t="s">
        <v>102</v>
      </c>
      <c r="H26" s="77">
        <v>54126</v>
      </c>
      <c r="I26" s="77">
        <v>17920</v>
      </c>
      <c r="J26" s="77">
        <v>0</v>
      </c>
      <c r="K26" s="77">
        <v>9699.3791999999994</v>
      </c>
      <c r="L26" s="78">
        <v>5.3E-3</v>
      </c>
      <c r="M26" s="78">
        <v>4.2999999999999997E-2</v>
      </c>
      <c r="N26" s="78">
        <v>7.0000000000000001E-3</v>
      </c>
    </row>
    <row r="27" spans="2:14">
      <c r="B27" s="79" t="s">
        <v>1831</v>
      </c>
      <c r="D27" s="16"/>
      <c r="E27" s="1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210</v>
      </c>
      <c r="C28" t="s">
        <v>210</v>
      </c>
      <c r="D28" s="16"/>
      <c r="E28" s="16"/>
      <c r="F28" t="s">
        <v>210</v>
      </c>
      <c r="G28" t="s">
        <v>210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1832</v>
      </c>
      <c r="D29" s="16"/>
      <c r="E29" s="16"/>
      <c r="F29" s="16"/>
      <c r="G29" s="16"/>
      <c r="H29" s="81">
        <v>86272.53</v>
      </c>
      <c r="J29" s="81">
        <v>0</v>
      </c>
      <c r="K29" s="81">
        <v>911.68236581600002</v>
      </c>
      <c r="M29" s="80">
        <v>4.0000000000000001E-3</v>
      </c>
      <c r="N29" s="80">
        <v>6.9999999999999999E-4</v>
      </c>
    </row>
    <row r="30" spans="2:14">
      <c r="B30" t="s">
        <v>1833</v>
      </c>
      <c r="C30" t="s">
        <v>1834</v>
      </c>
      <c r="D30" t="s">
        <v>100</v>
      </c>
      <c r="E30" t="s">
        <v>1802</v>
      </c>
      <c r="F30" t="s">
        <v>1835</v>
      </c>
      <c r="G30" t="s">
        <v>102</v>
      </c>
      <c r="H30" s="77">
        <v>68196.240000000005</v>
      </c>
      <c r="I30" s="77">
        <v>368.92</v>
      </c>
      <c r="J30" s="77">
        <v>0</v>
      </c>
      <c r="K30" s="77">
        <v>251.58956860800001</v>
      </c>
      <c r="L30" s="78">
        <v>1E-3</v>
      </c>
      <c r="M30" s="78">
        <v>1.1000000000000001E-3</v>
      </c>
      <c r="N30" s="78">
        <v>2.0000000000000001E-4</v>
      </c>
    </row>
    <row r="31" spans="2:14">
      <c r="B31" t="s">
        <v>1836</v>
      </c>
      <c r="C31" t="s">
        <v>1837</v>
      </c>
      <c r="D31" t="s">
        <v>100</v>
      </c>
      <c r="E31" t="s">
        <v>1802</v>
      </c>
      <c r="F31" t="s">
        <v>1835</v>
      </c>
      <c r="G31" t="s">
        <v>102</v>
      </c>
      <c r="H31" s="77">
        <v>251.56</v>
      </c>
      <c r="I31" s="77">
        <v>344.75</v>
      </c>
      <c r="J31" s="77">
        <v>0</v>
      </c>
      <c r="K31" s="77">
        <v>0.8672531</v>
      </c>
      <c r="L31" s="78">
        <v>0</v>
      </c>
      <c r="M31" s="78">
        <v>0</v>
      </c>
      <c r="N31" s="78">
        <v>0</v>
      </c>
    </row>
    <row r="32" spans="2:14">
      <c r="B32" t="s">
        <v>1838</v>
      </c>
      <c r="C32" t="s">
        <v>1839</v>
      </c>
      <c r="D32" t="s">
        <v>100</v>
      </c>
      <c r="E32" t="s">
        <v>1810</v>
      </c>
      <c r="F32" t="s">
        <v>1835</v>
      </c>
      <c r="G32" t="s">
        <v>102</v>
      </c>
      <c r="H32" s="77">
        <v>7160.61</v>
      </c>
      <c r="I32" s="77">
        <v>3704.64</v>
      </c>
      <c r="J32" s="77">
        <v>0</v>
      </c>
      <c r="K32" s="77">
        <v>265.274822304</v>
      </c>
      <c r="L32" s="78">
        <v>5.9999999999999995E-4</v>
      </c>
      <c r="M32" s="78">
        <v>1.1999999999999999E-3</v>
      </c>
      <c r="N32" s="78">
        <v>2.0000000000000001E-4</v>
      </c>
    </row>
    <row r="33" spans="2:14">
      <c r="B33" t="s">
        <v>1840</v>
      </c>
      <c r="C33" t="s">
        <v>1841</v>
      </c>
      <c r="D33" t="s">
        <v>100</v>
      </c>
      <c r="E33" t="s">
        <v>1824</v>
      </c>
      <c r="F33" t="s">
        <v>1835</v>
      </c>
      <c r="G33" t="s">
        <v>102</v>
      </c>
      <c r="H33" s="77">
        <v>10664.12</v>
      </c>
      <c r="I33" s="77">
        <v>3694.17</v>
      </c>
      <c r="J33" s="77">
        <v>0</v>
      </c>
      <c r="K33" s="77">
        <v>393.95072180400001</v>
      </c>
      <c r="L33" s="78">
        <v>1.6999999999999999E-3</v>
      </c>
      <c r="M33" s="78">
        <v>1.6999999999999999E-3</v>
      </c>
      <c r="N33" s="78">
        <v>2.9999999999999997E-4</v>
      </c>
    </row>
    <row r="34" spans="2:14">
      <c r="B34" s="79" t="s">
        <v>1842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210</v>
      </c>
      <c r="C35" t="s">
        <v>210</v>
      </c>
      <c r="D35" s="16"/>
      <c r="E35" s="16"/>
      <c r="F35" t="s">
        <v>210</v>
      </c>
      <c r="G35" t="s">
        <v>210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900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210</v>
      </c>
      <c r="C37" t="s">
        <v>210</v>
      </c>
      <c r="D37" s="16"/>
      <c r="E37" s="16"/>
      <c r="F37" t="s">
        <v>210</v>
      </c>
      <c r="G37" t="s">
        <v>210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1843</v>
      </c>
      <c r="D38" s="16"/>
      <c r="E38" s="1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210</v>
      </c>
      <c r="C39" t="s">
        <v>210</v>
      </c>
      <c r="D39" s="16"/>
      <c r="E39" s="16"/>
      <c r="F39" t="s">
        <v>210</v>
      </c>
      <c r="G39" t="s">
        <v>210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s="79" t="s">
        <v>225</v>
      </c>
      <c r="D40" s="16"/>
      <c r="E40" s="16"/>
      <c r="F40" s="16"/>
      <c r="G40" s="16"/>
      <c r="H40" s="81">
        <v>1882626.86</v>
      </c>
      <c r="J40" s="81">
        <v>0</v>
      </c>
      <c r="K40" s="81">
        <v>179813.0535586793</v>
      </c>
      <c r="M40" s="80">
        <v>0.79749999999999999</v>
      </c>
      <c r="N40" s="80">
        <v>0.1303</v>
      </c>
    </row>
    <row r="41" spans="2:14">
      <c r="B41" s="79" t="s">
        <v>1844</v>
      </c>
      <c r="D41" s="16"/>
      <c r="E41" s="16"/>
      <c r="F41" s="16"/>
      <c r="G41" s="16"/>
      <c r="H41" s="81">
        <v>1878943.32</v>
      </c>
      <c r="J41" s="81">
        <v>0</v>
      </c>
      <c r="K41" s="81">
        <v>178541.5754098265</v>
      </c>
      <c r="M41" s="80">
        <v>0.79179999999999995</v>
      </c>
      <c r="N41" s="80">
        <v>0.12939999999999999</v>
      </c>
    </row>
    <row r="42" spans="2:14">
      <c r="B42" t="s">
        <v>1845</v>
      </c>
      <c r="C42" t="s">
        <v>1846</v>
      </c>
      <c r="D42" t="s">
        <v>123</v>
      </c>
      <c r="E42"/>
      <c r="F42" t="s">
        <v>1803</v>
      </c>
      <c r="G42" t="s">
        <v>106</v>
      </c>
      <c r="H42" s="77">
        <v>55055.08</v>
      </c>
      <c r="I42" s="77">
        <v>6073</v>
      </c>
      <c r="J42" s="77">
        <v>0</v>
      </c>
      <c r="K42" s="77">
        <v>12869.1122873316</v>
      </c>
      <c r="L42" s="78">
        <v>1.1999999999999999E-3</v>
      </c>
      <c r="M42" s="78">
        <v>5.7099999999999998E-2</v>
      </c>
      <c r="N42" s="78">
        <v>9.2999999999999992E-3</v>
      </c>
    </row>
    <row r="43" spans="2:14">
      <c r="B43" t="s">
        <v>1847</v>
      </c>
      <c r="C43" t="s">
        <v>1848</v>
      </c>
      <c r="D43" t="s">
        <v>123</v>
      </c>
      <c r="E43"/>
      <c r="F43" t="s">
        <v>1803</v>
      </c>
      <c r="G43" t="s">
        <v>106</v>
      </c>
      <c r="H43" s="77">
        <v>5956.91</v>
      </c>
      <c r="I43" s="77">
        <v>4463</v>
      </c>
      <c r="J43" s="77">
        <v>0</v>
      </c>
      <c r="K43" s="77">
        <v>1023.2831823117</v>
      </c>
      <c r="L43" s="78">
        <v>0</v>
      </c>
      <c r="M43" s="78">
        <v>4.4999999999999997E-3</v>
      </c>
      <c r="N43" s="78">
        <v>6.9999999999999999E-4</v>
      </c>
    </row>
    <row r="44" spans="2:14">
      <c r="B44" t="s">
        <v>1849</v>
      </c>
      <c r="C44" t="s">
        <v>1850</v>
      </c>
      <c r="D44" t="s">
        <v>1614</v>
      </c>
      <c r="E44"/>
      <c r="F44" t="s">
        <v>1803</v>
      </c>
      <c r="G44" t="s">
        <v>106</v>
      </c>
      <c r="H44" s="77">
        <v>4642.8500000000004</v>
      </c>
      <c r="I44" s="77">
        <v>33993</v>
      </c>
      <c r="J44" s="77">
        <v>0</v>
      </c>
      <c r="K44" s="77">
        <v>6074.6611579245</v>
      </c>
      <c r="L44" s="78">
        <v>2.9999999999999997E-4</v>
      </c>
      <c r="M44" s="78">
        <v>2.69E-2</v>
      </c>
      <c r="N44" s="78">
        <v>4.4000000000000003E-3</v>
      </c>
    </row>
    <row r="45" spans="2:14">
      <c r="B45" t="s">
        <v>1851</v>
      </c>
      <c r="C45" t="s">
        <v>1852</v>
      </c>
      <c r="D45" t="s">
        <v>1739</v>
      </c>
      <c r="E45"/>
      <c r="F45" t="s">
        <v>1803</v>
      </c>
      <c r="G45" t="s">
        <v>106</v>
      </c>
      <c r="H45" s="77">
        <v>354892.24</v>
      </c>
      <c r="I45" s="77">
        <v>765.35000000000298</v>
      </c>
      <c r="J45" s="77">
        <v>0</v>
      </c>
      <c r="K45" s="77">
        <v>10454.529703775201</v>
      </c>
      <c r="L45" s="78">
        <v>4.0000000000000002E-4</v>
      </c>
      <c r="M45" s="78">
        <v>4.6399999999999997E-2</v>
      </c>
      <c r="N45" s="78">
        <v>7.6E-3</v>
      </c>
    </row>
    <row r="46" spans="2:14">
      <c r="B46" t="s">
        <v>1853</v>
      </c>
      <c r="C46" t="s">
        <v>1854</v>
      </c>
      <c r="D46" t="s">
        <v>1739</v>
      </c>
      <c r="E46"/>
      <c r="F46" t="s">
        <v>1803</v>
      </c>
      <c r="G46" t="s">
        <v>106</v>
      </c>
      <c r="H46" s="77">
        <v>125268.29</v>
      </c>
      <c r="I46" s="77">
        <v>1007.750000000001</v>
      </c>
      <c r="J46" s="77">
        <v>0</v>
      </c>
      <c r="K46" s="77">
        <v>4858.9436998362798</v>
      </c>
      <c r="L46" s="78">
        <v>5.0000000000000001E-4</v>
      </c>
      <c r="M46" s="78">
        <v>2.1499999999999998E-2</v>
      </c>
      <c r="N46" s="78">
        <v>3.5000000000000001E-3</v>
      </c>
    </row>
    <row r="47" spans="2:14">
      <c r="B47" t="s">
        <v>1855</v>
      </c>
      <c r="C47" t="s">
        <v>1856</v>
      </c>
      <c r="D47" t="s">
        <v>1857</v>
      </c>
      <c r="E47"/>
      <c r="F47" t="s">
        <v>1803</v>
      </c>
      <c r="G47" t="s">
        <v>202</v>
      </c>
      <c r="H47" s="77">
        <v>217595.14</v>
      </c>
      <c r="I47" s="77">
        <v>1844.8142000000018</v>
      </c>
      <c r="J47" s="77">
        <v>0</v>
      </c>
      <c r="K47" s="77">
        <v>1970.5835636397501</v>
      </c>
      <c r="L47" s="78">
        <v>8.0000000000000004E-4</v>
      </c>
      <c r="M47" s="78">
        <v>8.6999999999999994E-3</v>
      </c>
      <c r="N47" s="78">
        <v>1.4E-3</v>
      </c>
    </row>
    <row r="48" spans="2:14">
      <c r="B48" t="s">
        <v>1858</v>
      </c>
      <c r="C48" t="s">
        <v>1859</v>
      </c>
      <c r="D48" t="s">
        <v>123</v>
      </c>
      <c r="E48"/>
      <c r="F48" t="s">
        <v>1803</v>
      </c>
      <c r="G48" t="s">
        <v>106</v>
      </c>
      <c r="H48" s="77">
        <v>18104.71</v>
      </c>
      <c r="I48" s="77">
        <v>3588</v>
      </c>
      <c r="J48" s="77">
        <v>0</v>
      </c>
      <c r="K48" s="77">
        <v>2500.2988329852001</v>
      </c>
      <c r="L48" s="78">
        <v>2.9999999999999997E-4</v>
      </c>
      <c r="M48" s="78">
        <v>1.11E-2</v>
      </c>
      <c r="N48" s="78">
        <v>1.8E-3</v>
      </c>
    </row>
    <row r="49" spans="2:14">
      <c r="B49" t="s">
        <v>1860</v>
      </c>
      <c r="C49" t="s">
        <v>1861</v>
      </c>
      <c r="D49" t="s">
        <v>1739</v>
      </c>
      <c r="E49"/>
      <c r="F49" t="s">
        <v>1803</v>
      </c>
      <c r="G49" t="s">
        <v>106</v>
      </c>
      <c r="H49" s="77">
        <v>113010.09</v>
      </c>
      <c r="I49" s="77">
        <v>459.55000000000115</v>
      </c>
      <c r="J49" s="77">
        <v>0</v>
      </c>
      <c r="K49" s="77">
        <v>1998.93145622216</v>
      </c>
      <c r="L49" s="78">
        <v>1E-3</v>
      </c>
      <c r="M49" s="78">
        <v>8.8999999999999999E-3</v>
      </c>
      <c r="N49" s="78">
        <v>1.4E-3</v>
      </c>
    </row>
    <row r="50" spans="2:14">
      <c r="B50" t="s">
        <v>1862</v>
      </c>
      <c r="C50" t="s">
        <v>1863</v>
      </c>
      <c r="D50" t="s">
        <v>1739</v>
      </c>
      <c r="E50"/>
      <c r="F50" t="s">
        <v>1803</v>
      </c>
      <c r="G50" t="s">
        <v>106</v>
      </c>
      <c r="H50" s="77">
        <v>13202.17</v>
      </c>
      <c r="I50" s="77">
        <v>3668.75000000001</v>
      </c>
      <c r="J50" s="77">
        <v>0</v>
      </c>
      <c r="K50" s="77">
        <v>1864.28090110688</v>
      </c>
      <c r="L50" s="78">
        <v>1E-4</v>
      </c>
      <c r="M50" s="78">
        <v>8.3000000000000001E-3</v>
      </c>
      <c r="N50" s="78">
        <v>1.4E-3</v>
      </c>
    </row>
    <row r="51" spans="2:14">
      <c r="B51" t="s">
        <v>1864</v>
      </c>
      <c r="C51" t="s">
        <v>1865</v>
      </c>
      <c r="D51" t="s">
        <v>123</v>
      </c>
      <c r="E51"/>
      <c r="F51" t="s">
        <v>1803</v>
      </c>
      <c r="G51" t="s">
        <v>110</v>
      </c>
      <c r="H51" s="77">
        <v>100436.27</v>
      </c>
      <c r="I51" s="77">
        <v>639.69999999999879</v>
      </c>
      <c r="J51" s="77">
        <v>0</v>
      </c>
      <c r="K51" s="77">
        <v>2606.90649886342</v>
      </c>
      <c r="L51" s="78">
        <v>5.0000000000000001E-4</v>
      </c>
      <c r="M51" s="78">
        <v>1.1599999999999999E-2</v>
      </c>
      <c r="N51" s="78">
        <v>1.9E-3</v>
      </c>
    </row>
    <row r="52" spans="2:14">
      <c r="B52" t="s">
        <v>1866</v>
      </c>
      <c r="C52" t="s">
        <v>1867</v>
      </c>
      <c r="D52" t="s">
        <v>123</v>
      </c>
      <c r="E52"/>
      <c r="F52" t="s">
        <v>1803</v>
      </c>
      <c r="G52" t="s">
        <v>106</v>
      </c>
      <c r="H52" s="77">
        <v>105996.92</v>
      </c>
      <c r="I52" s="77">
        <v>696.05</v>
      </c>
      <c r="J52" s="77">
        <v>0</v>
      </c>
      <c r="K52" s="77">
        <v>2839.75972082934</v>
      </c>
      <c r="L52" s="78">
        <v>2.9999999999999997E-4</v>
      </c>
      <c r="M52" s="78">
        <v>1.26E-2</v>
      </c>
      <c r="N52" s="78">
        <v>2.0999999999999999E-3</v>
      </c>
    </row>
    <row r="53" spans="2:14">
      <c r="B53" t="s">
        <v>1868</v>
      </c>
      <c r="C53" t="s">
        <v>1869</v>
      </c>
      <c r="D53" t="s">
        <v>123</v>
      </c>
      <c r="E53"/>
      <c r="F53" t="s">
        <v>1803</v>
      </c>
      <c r="G53" t="s">
        <v>106</v>
      </c>
      <c r="H53" s="77">
        <v>67188.399999999994</v>
      </c>
      <c r="I53" s="77">
        <v>515.05999999999995</v>
      </c>
      <c r="J53" s="77">
        <v>0</v>
      </c>
      <c r="K53" s="77">
        <v>1331.98714563096</v>
      </c>
      <c r="L53" s="78">
        <v>2.2000000000000001E-3</v>
      </c>
      <c r="M53" s="78">
        <v>5.8999999999999999E-3</v>
      </c>
      <c r="N53" s="78">
        <v>1E-3</v>
      </c>
    </row>
    <row r="54" spans="2:14">
      <c r="B54" t="s">
        <v>1870</v>
      </c>
      <c r="C54" t="s">
        <v>1871</v>
      </c>
      <c r="D54" t="s">
        <v>123</v>
      </c>
      <c r="E54"/>
      <c r="F54" t="s">
        <v>1803</v>
      </c>
      <c r="G54" t="s">
        <v>110</v>
      </c>
      <c r="H54" s="77">
        <v>1219.0899999999999</v>
      </c>
      <c r="I54" s="77">
        <v>6857</v>
      </c>
      <c r="J54" s="77">
        <v>0</v>
      </c>
      <c r="K54" s="77">
        <v>339.17860277475</v>
      </c>
      <c r="L54" s="78">
        <v>4.0000000000000002E-4</v>
      </c>
      <c r="M54" s="78">
        <v>1.5E-3</v>
      </c>
      <c r="N54" s="78">
        <v>2.0000000000000001E-4</v>
      </c>
    </row>
    <row r="55" spans="2:14">
      <c r="B55" t="s">
        <v>1872</v>
      </c>
      <c r="C55" t="s">
        <v>1873</v>
      </c>
      <c r="D55" t="s">
        <v>123</v>
      </c>
      <c r="E55"/>
      <c r="F55" t="s">
        <v>1803</v>
      </c>
      <c r="G55" t="s">
        <v>110</v>
      </c>
      <c r="H55" s="77">
        <v>130563.26</v>
      </c>
      <c r="I55" s="77">
        <v>2802</v>
      </c>
      <c r="J55" s="77">
        <v>0</v>
      </c>
      <c r="K55" s="77">
        <v>14843.887177148999</v>
      </c>
      <c r="L55" s="78">
        <v>5.0000000000000001E-4</v>
      </c>
      <c r="M55" s="78">
        <v>6.5799999999999997E-2</v>
      </c>
      <c r="N55" s="78">
        <v>1.0800000000000001E-2</v>
      </c>
    </row>
    <row r="56" spans="2:14">
      <c r="B56" t="s">
        <v>1874</v>
      </c>
      <c r="C56" t="s">
        <v>1875</v>
      </c>
      <c r="D56" t="s">
        <v>1614</v>
      </c>
      <c r="E56"/>
      <c r="F56" t="s">
        <v>1803</v>
      </c>
      <c r="G56" t="s">
        <v>106</v>
      </c>
      <c r="H56" s="77">
        <v>14802.73</v>
      </c>
      <c r="I56" s="77">
        <v>6594</v>
      </c>
      <c r="J56" s="77">
        <v>0</v>
      </c>
      <c r="K56" s="77">
        <v>3756.9781703538001</v>
      </c>
      <c r="L56" s="78">
        <v>1E-4</v>
      </c>
      <c r="M56" s="78">
        <v>1.67E-2</v>
      </c>
      <c r="N56" s="78">
        <v>2.7000000000000001E-3</v>
      </c>
    </row>
    <row r="57" spans="2:14">
      <c r="B57" t="s">
        <v>1876</v>
      </c>
      <c r="C57" t="s">
        <v>1877</v>
      </c>
      <c r="D57" t="s">
        <v>1614</v>
      </c>
      <c r="E57"/>
      <c r="F57" t="s">
        <v>1803</v>
      </c>
      <c r="G57" t="s">
        <v>106</v>
      </c>
      <c r="H57" s="77">
        <v>8502.8799999999992</v>
      </c>
      <c r="I57" s="77">
        <v>6901</v>
      </c>
      <c r="J57" s="77">
        <v>0</v>
      </c>
      <c r="K57" s="77">
        <v>2258.5306491311999</v>
      </c>
      <c r="L57" s="78">
        <v>0</v>
      </c>
      <c r="M57" s="78">
        <v>0.01</v>
      </c>
      <c r="N57" s="78">
        <v>1.6000000000000001E-3</v>
      </c>
    </row>
    <row r="58" spans="2:14">
      <c r="B58" t="s">
        <v>1878</v>
      </c>
      <c r="C58" t="s">
        <v>1879</v>
      </c>
      <c r="D58" t="s">
        <v>123</v>
      </c>
      <c r="E58"/>
      <c r="F58" t="s">
        <v>1803</v>
      </c>
      <c r="G58" t="s">
        <v>116</v>
      </c>
      <c r="H58" s="77">
        <v>26761.040000000001</v>
      </c>
      <c r="I58" s="77">
        <v>4919</v>
      </c>
      <c r="J58" s="77">
        <v>0</v>
      </c>
      <c r="K58" s="77">
        <v>3758.9104047268002</v>
      </c>
      <c r="L58" s="78">
        <v>4.0000000000000002E-4</v>
      </c>
      <c r="M58" s="78">
        <v>1.67E-2</v>
      </c>
      <c r="N58" s="78">
        <v>2.7000000000000001E-3</v>
      </c>
    </row>
    <row r="59" spans="2:14">
      <c r="B59" t="s">
        <v>1880</v>
      </c>
      <c r="C59" t="s">
        <v>1881</v>
      </c>
      <c r="D59" t="s">
        <v>1739</v>
      </c>
      <c r="E59"/>
      <c r="F59" t="s">
        <v>1803</v>
      </c>
      <c r="G59" t="s">
        <v>106</v>
      </c>
      <c r="H59" s="77">
        <v>64764.07</v>
      </c>
      <c r="I59" s="77">
        <v>954.5</v>
      </c>
      <c r="J59" s="77">
        <v>0</v>
      </c>
      <c r="K59" s="77">
        <v>2379.3480623293499</v>
      </c>
      <c r="L59" s="78">
        <v>2.9999999999999997E-4</v>
      </c>
      <c r="M59" s="78">
        <v>1.06E-2</v>
      </c>
      <c r="N59" s="78">
        <v>1.6999999999999999E-3</v>
      </c>
    </row>
    <row r="60" spans="2:14">
      <c r="B60" t="s">
        <v>1882</v>
      </c>
      <c r="C60" t="s">
        <v>1883</v>
      </c>
      <c r="D60" t="s">
        <v>123</v>
      </c>
      <c r="E60"/>
      <c r="F60" t="s">
        <v>1803</v>
      </c>
      <c r="G60" t="s">
        <v>106</v>
      </c>
      <c r="H60" s="77">
        <v>9177.7999999999993</v>
      </c>
      <c r="I60" s="77">
        <v>4445.5</v>
      </c>
      <c r="J60" s="77">
        <v>0</v>
      </c>
      <c r="K60" s="77">
        <v>1570.3885320510001</v>
      </c>
      <c r="L60" s="78">
        <v>1E-3</v>
      </c>
      <c r="M60" s="78">
        <v>7.0000000000000001E-3</v>
      </c>
      <c r="N60" s="78">
        <v>1.1000000000000001E-3</v>
      </c>
    </row>
    <row r="61" spans="2:14">
      <c r="B61" t="s">
        <v>1884</v>
      </c>
      <c r="C61" t="s">
        <v>1885</v>
      </c>
      <c r="D61" t="s">
        <v>1614</v>
      </c>
      <c r="E61"/>
      <c r="F61" t="s">
        <v>1803</v>
      </c>
      <c r="G61" t="s">
        <v>106</v>
      </c>
      <c r="H61" s="77">
        <v>25933.34</v>
      </c>
      <c r="I61" s="77">
        <v>5832.5</v>
      </c>
      <c r="J61" s="77">
        <v>0</v>
      </c>
      <c r="K61" s="77">
        <v>5821.8513516194998</v>
      </c>
      <c r="L61" s="78">
        <v>8.0000000000000004E-4</v>
      </c>
      <c r="M61" s="78">
        <v>2.58E-2</v>
      </c>
      <c r="N61" s="78">
        <v>4.1999999999999997E-3</v>
      </c>
    </row>
    <row r="62" spans="2:14">
      <c r="B62" t="s">
        <v>1886</v>
      </c>
      <c r="C62" t="s">
        <v>1887</v>
      </c>
      <c r="D62" t="s">
        <v>1739</v>
      </c>
      <c r="E62"/>
      <c r="F62" t="s">
        <v>1803</v>
      </c>
      <c r="G62" t="s">
        <v>106</v>
      </c>
      <c r="H62" s="77">
        <v>590.15</v>
      </c>
      <c r="I62" s="77">
        <v>83376</v>
      </c>
      <c r="J62" s="77">
        <v>0</v>
      </c>
      <c r="K62" s="77">
        <v>1893.8752929360001</v>
      </c>
      <c r="L62" s="78">
        <v>0</v>
      </c>
      <c r="M62" s="78">
        <v>8.3999999999999995E-3</v>
      </c>
      <c r="N62" s="78">
        <v>1.4E-3</v>
      </c>
    </row>
    <row r="63" spans="2:14">
      <c r="B63" t="s">
        <v>1888</v>
      </c>
      <c r="C63" t="s">
        <v>1889</v>
      </c>
      <c r="D63" t="s">
        <v>123</v>
      </c>
      <c r="E63"/>
      <c r="F63" t="s">
        <v>1803</v>
      </c>
      <c r="G63" t="s">
        <v>110</v>
      </c>
      <c r="H63" s="77">
        <v>25107.47</v>
      </c>
      <c r="I63" s="77">
        <v>20332</v>
      </c>
      <c r="J63" s="77">
        <v>0</v>
      </c>
      <c r="K63" s="77">
        <v>20712.932122622999</v>
      </c>
      <c r="L63" s="78">
        <v>8.9999999999999998E-4</v>
      </c>
      <c r="M63" s="78">
        <v>9.1899999999999996E-2</v>
      </c>
      <c r="N63" s="78">
        <v>1.4999999999999999E-2</v>
      </c>
    </row>
    <row r="64" spans="2:14">
      <c r="B64" t="s">
        <v>1890</v>
      </c>
      <c r="C64" t="s">
        <v>1891</v>
      </c>
      <c r="D64" t="s">
        <v>123</v>
      </c>
      <c r="E64"/>
      <c r="F64" t="s">
        <v>1803</v>
      </c>
      <c r="G64" t="s">
        <v>110</v>
      </c>
      <c r="H64" s="77">
        <v>13818.64</v>
      </c>
      <c r="I64" s="77">
        <v>8625.6</v>
      </c>
      <c r="J64" s="77">
        <v>0</v>
      </c>
      <c r="K64" s="77">
        <v>4836.2990325408</v>
      </c>
      <c r="L64" s="78">
        <v>2.3999999999999998E-3</v>
      </c>
      <c r="M64" s="78">
        <v>2.1399999999999999E-2</v>
      </c>
      <c r="N64" s="78">
        <v>3.5000000000000001E-3</v>
      </c>
    </row>
    <row r="65" spans="2:14">
      <c r="B65" t="s">
        <v>1892</v>
      </c>
      <c r="C65" t="s">
        <v>1893</v>
      </c>
      <c r="D65" t="s">
        <v>123</v>
      </c>
      <c r="E65"/>
      <c r="F65" t="s">
        <v>1803</v>
      </c>
      <c r="G65" t="s">
        <v>110</v>
      </c>
      <c r="H65" s="77">
        <v>21587.56</v>
      </c>
      <c r="I65" s="77">
        <v>2424.6</v>
      </c>
      <c r="J65" s="77">
        <v>0</v>
      </c>
      <c r="K65" s="77">
        <v>2123.7441078761999</v>
      </c>
      <c r="L65" s="78">
        <v>6.9999999999999999E-4</v>
      </c>
      <c r="M65" s="78">
        <v>9.4000000000000004E-3</v>
      </c>
      <c r="N65" s="78">
        <v>1.5E-3</v>
      </c>
    </row>
    <row r="66" spans="2:14">
      <c r="B66" t="s">
        <v>1894</v>
      </c>
      <c r="C66" t="s">
        <v>1895</v>
      </c>
      <c r="D66" t="s">
        <v>1896</v>
      </c>
      <c r="E66"/>
      <c r="F66" t="s">
        <v>1803</v>
      </c>
      <c r="G66" t="s">
        <v>199</v>
      </c>
      <c r="H66" s="77">
        <v>182204.26</v>
      </c>
      <c r="I66" s="77">
        <v>245200</v>
      </c>
      <c r="J66" s="77">
        <v>0</v>
      </c>
      <c r="K66" s="77">
        <v>11517.5977175056</v>
      </c>
      <c r="L66" s="78">
        <v>0</v>
      </c>
      <c r="M66" s="78">
        <v>5.11E-2</v>
      </c>
      <c r="N66" s="78">
        <v>8.3000000000000001E-3</v>
      </c>
    </row>
    <row r="67" spans="2:14">
      <c r="B67" t="s">
        <v>1897</v>
      </c>
      <c r="C67" t="s">
        <v>1898</v>
      </c>
      <c r="D67" t="s">
        <v>123</v>
      </c>
      <c r="E67"/>
      <c r="F67" t="s">
        <v>1803</v>
      </c>
      <c r="G67" t="s">
        <v>110</v>
      </c>
      <c r="H67" s="77">
        <v>2650.12</v>
      </c>
      <c r="I67" s="77">
        <v>20655</v>
      </c>
      <c r="J67" s="77">
        <v>0</v>
      </c>
      <c r="K67" s="77">
        <v>2221.0036254450001</v>
      </c>
      <c r="L67" s="78">
        <v>5.0000000000000001E-4</v>
      </c>
      <c r="M67" s="78">
        <v>9.7999999999999997E-3</v>
      </c>
      <c r="N67" s="78">
        <v>1.6000000000000001E-3</v>
      </c>
    </row>
    <row r="68" spans="2:14">
      <c r="B68" t="s">
        <v>1899</v>
      </c>
      <c r="C68" t="s">
        <v>1900</v>
      </c>
      <c r="D68" t="s">
        <v>1614</v>
      </c>
      <c r="E68"/>
      <c r="F68" t="s">
        <v>1803</v>
      </c>
      <c r="G68" t="s">
        <v>106</v>
      </c>
      <c r="H68" s="77">
        <v>4307.7700000000004</v>
      </c>
      <c r="I68" s="77">
        <v>16013</v>
      </c>
      <c r="J68" s="77">
        <v>0</v>
      </c>
      <c r="K68" s="77">
        <v>2655.0525556748998</v>
      </c>
      <c r="L68" s="78">
        <v>0</v>
      </c>
      <c r="M68" s="78">
        <v>1.18E-2</v>
      </c>
      <c r="N68" s="78">
        <v>1.9E-3</v>
      </c>
    </row>
    <row r="69" spans="2:14">
      <c r="B69" t="s">
        <v>1901</v>
      </c>
      <c r="C69" t="s">
        <v>1902</v>
      </c>
      <c r="D69" t="s">
        <v>1614</v>
      </c>
      <c r="E69"/>
      <c r="F69" t="s">
        <v>1803</v>
      </c>
      <c r="G69" t="s">
        <v>106</v>
      </c>
      <c r="H69" s="77">
        <v>2188.8200000000002</v>
      </c>
      <c r="I69" s="77">
        <v>9225</v>
      </c>
      <c r="J69" s="77">
        <v>0</v>
      </c>
      <c r="K69" s="77">
        <v>777.18486460500003</v>
      </c>
      <c r="L69" s="78">
        <v>0</v>
      </c>
      <c r="M69" s="78">
        <v>3.3999999999999998E-3</v>
      </c>
      <c r="N69" s="78">
        <v>5.9999999999999995E-4</v>
      </c>
    </row>
    <row r="70" spans="2:14">
      <c r="B70" t="s">
        <v>1903</v>
      </c>
      <c r="C70" t="s">
        <v>1904</v>
      </c>
      <c r="D70" t="s">
        <v>1614</v>
      </c>
      <c r="E70"/>
      <c r="F70" t="s">
        <v>1803</v>
      </c>
      <c r="G70" t="s">
        <v>106</v>
      </c>
      <c r="H70" s="77">
        <v>20555.18</v>
      </c>
      <c r="I70" s="77">
        <v>3348</v>
      </c>
      <c r="J70" s="77">
        <v>0</v>
      </c>
      <c r="K70" s="77">
        <v>2648.8334042135998</v>
      </c>
      <c r="L70" s="78">
        <v>0</v>
      </c>
      <c r="M70" s="78">
        <v>1.17E-2</v>
      </c>
      <c r="N70" s="78">
        <v>1.9E-3</v>
      </c>
    </row>
    <row r="71" spans="2:14">
      <c r="B71" t="s">
        <v>1905</v>
      </c>
      <c r="C71" t="s">
        <v>1906</v>
      </c>
      <c r="D71" t="s">
        <v>1614</v>
      </c>
      <c r="E71"/>
      <c r="F71" t="s">
        <v>1803</v>
      </c>
      <c r="G71" t="s">
        <v>106</v>
      </c>
      <c r="H71" s="77">
        <v>30352.53</v>
      </c>
      <c r="I71" s="77">
        <v>10192</v>
      </c>
      <c r="J71" s="77">
        <v>0</v>
      </c>
      <c r="K71" s="77">
        <v>11906.9964219024</v>
      </c>
      <c r="L71" s="78">
        <v>2.0000000000000001E-4</v>
      </c>
      <c r="M71" s="78">
        <v>5.28E-2</v>
      </c>
      <c r="N71" s="78">
        <v>8.6E-3</v>
      </c>
    </row>
    <row r="72" spans="2:14">
      <c r="B72" t="s">
        <v>1907</v>
      </c>
      <c r="C72" t="s">
        <v>1908</v>
      </c>
      <c r="D72" t="s">
        <v>1618</v>
      </c>
      <c r="E72"/>
      <c r="F72" t="s">
        <v>1803</v>
      </c>
      <c r="G72" t="s">
        <v>106</v>
      </c>
      <c r="H72" s="77">
        <v>13455</v>
      </c>
      <c r="I72" s="77">
        <v>5429.5</v>
      </c>
      <c r="J72" s="77">
        <v>0</v>
      </c>
      <c r="K72" s="77">
        <v>2811.845477025</v>
      </c>
      <c r="L72" s="78">
        <v>0</v>
      </c>
      <c r="M72" s="78">
        <v>1.2500000000000001E-2</v>
      </c>
      <c r="N72" s="78">
        <v>2E-3</v>
      </c>
    </row>
    <row r="73" spans="2:14">
      <c r="B73" t="s">
        <v>1909</v>
      </c>
      <c r="C73" t="s">
        <v>1910</v>
      </c>
      <c r="D73" t="s">
        <v>123</v>
      </c>
      <c r="E73"/>
      <c r="F73" t="s">
        <v>1803</v>
      </c>
      <c r="G73" t="s">
        <v>110</v>
      </c>
      <c r="H73" s="77">
        <v>6157.78</v>
      </c>
      <c r="I73" s="77">
        <v>20135</v>
      </c>
      <c r="J73" s="77">
        <v>0</v>
      </c>
      <c r="K73" s="77">
        <v>5030.7684796724998</v>
      </c>
      <c r="L73" s="78">
        <v>2E-3</v>
      </c>
      <c r="M73" s="78">
        <v>2.23E-2</v>
      </c>
      <c r="N73" s="78">
        <v>3.5999999999999999E-3</v>
      </c>
    </row>
    <row r="74" spans="2:14">
      <c r="B74" t="s">
        <v>1911</v>
      </c>
      <c r="C74" t="s">
        <v>1912</v>
      </c>
      <c r="D74" t="s">
        <v>123</v>
      </c>
      <c r="E74"/>
      <c r="F74" t="s">
        <v>1803</v>
      </c>
      <c r="G74" t="s">
        <v>110</v>
      </c>
      <c r="H74" s="77">
        <v>2161.67</v>
      </c>
      <c r="I74" s="77">
        <v>21510</v>
      </c>
      <c r="J74" s="77">
        <v>0</v>
      </c>
      <c r="K74" s="77">
        <v>1886.6369429775</v>
      </c>
      <c r="L74" s="78">
        <v>1.8E-3</v>
      </c>
      <c r="M74" s="78">
        <v>8.3999999999999995E-3</v>
      </c>
      <c r="N74" s="78">
        <v>1.4E-3</v>
      </c>
    </row>
    <row r="75" spans="2:14">
      <c r="B75" t="s">
        <v>1913</v>
      </c>
      <c r="C75" t="s">
        <v>1914</v>
      </c>
      <c r="D75" t="s">
        <v>1614</v>
      </c>
      <c r="E75"/>
      <c r="F75" t="s">
        <v>1803</v>
      </c>
      <c r="G75" t="s">
        <v>106</v>
      </c>
      <c r="H75" s="77">
        <v>9761.02</v>
      </c>
      <c r="I75" s="77">
        <v>7377</v>
      </c>
      <c r="J75" s="77">
        <v>0</v>
      </c>
      <c r="K75" s="77">
        <v>2771.5511443445998</v>
      </c>
      <c r="L75" s="78">
        <v>1E-4</v>
      </c>
      <c r="M75" s="78">
        <v>1.23E-2</v>
      </c>
      <c r="N75" s="78">
        <v>2E-3</v>
      </c>
    </row>
    <row r="76" spans="2:14">
      <c r="B76" t="s">
        <v>1915</v>
      </c>
      <c r="C76" t="s">
        <v>1916</v>
      </c>
      <c r="D76" t="s">
        <v>1739</v>
      </c>
      <c r="E76"/>
      <c r="F76" t="s">
        <v>1803</v>
      </c>
      <c r="G76" t="s">
        <v>106</v>
      </c>
      <c r="H76" s="77">
        <v>44261.22</v>
      </c>
      <c r="I76" s="77">
        <v>3453.6250000000027</v>
      </c>
      <c r="J76" s="77">
        <v>0</v>
      </c>
      <c r="K76" s="77">
        <v>5883.6451364570303</v>
      </c>
      <c r="L76" s="78">
        <v>2.3E-3</v>
      </c>
      <c r="M76" s="78">
        <v>2.6100000000000002E-2</v>
      </c>
      <c r="N76" s="78">
        <v>4.3E-3</v>
      </c>
    </row>
    <row r="77" spans="2:14">
      <c r="B77" t="s">
        <v>1917</v>
      </c>
      <c r="C77" t="s">
        <v>1918</v>
      </c>
      <c r="D77" t="s">
        <v>1614</v>
      </c>
      <c r="E77"/>
      <c r="F77" t="s">
        <v>1803</v>
      </c>
      <c r="G77" t="s">
        <v>106</v>
      </c>
      <c r="H77" s="77">
        <v>11622.57</v>
      </c>
      <c r="I77" s="77">
        <v>16337</v>
      </c>
      <c r="J77" s="77">
        <v>0</v>
      </c>
      <c r="K77" s="77">
        <v>7308.4013752041001</v>
      </c>
      <c r="L77" s="78">
        <v>0</v>
      </c>
      <c r="M77" s="78">
        <v>3.2399999999999998E-2</v>
      </c>
      <c r="N77" s="78">
        <v>5.3E-3</v>
      </c>
    </row>
    <row r="78" spans="2:14">
      <c r="B78" t="s">
        <v>1919</v>
      </c>
      <c r="C78" t="s">
        <v>1920</v>
      </c>
      <c r="D78" t="s">
        <v>1614</v>
      </c>
      <c r="E78"/>
      <c r="F78" t="s">
        <v>1803</v>
      </c>
      <c r="G78" t="s">
        <v>106</v>
      </c>
      <c r="H78" s="77">
        <v>2923.04</v>
      </c>
      <c r="I78" s="77">
        <v>14429</v>
      </c>
      <c r="J78" s="77">
        <v>0</v>
      </c>
      <c r="K78" s="77">
        <v>1623.3751847184001</v>
      </c>
      <c r="L78" s="78">
        <v>0</v>
      </c>
      <c r="M78" s="78">
        <v>7.1999999999999998E-3</v>
      </c>
      <c r="N78" s="78">
        <v>1.1999999999999999E-3</v>
      </c>
    </row>
    <row r="79" spans="2:14">
      <c r="B79" t="s">
        <v>1921</v>
      </c>
      <c r="C79" t="s">
        <v>1922</v>
      </c>
      <c r="D79" t="s">
        <v>107</v>
      </c>
      <c r="E79"/>
      <c r="F79" t="s">
        <v>1803</v>
      </c>
      <c r="G79" t="s">
        <v>120</v>
      </c>
      <c r="H79" s="77">
        <v>22165.24</v>
      </c>
      <c r="I79" s="77">
        <v>8814</v>
      </c>
      <c r="J79" s="77">
        <v>0</v>
      </c>
      <c r="K79" s="77">
        <v>4809.4814235124804</v>
      </c>
      <c r="L79" s="78">
        <v>2.0000000000000001E-4</v>
      </c>
      <c r="M79" s="78">
        <v>2.1299999999999999E-2</v>
      </c>
      <c r="N79" s="78">
        <v>3.5000000000000001E-3</v>
      </c>
    </row>
    <row r="80" spans="2:14">
      <c r="B80" s="79" t="s">
        <v>1923</v>
      </c>
      <c r="D80" s="16"/>
      <c r="E80" s="16"/>
      <c r="F80" s="16"/>
      <c r="G80" s="16"/>
      <c r="H80" s="81">
        <v>3683.54</v>
      </c>
      <c r="J80" s="81">
        <v>0</v>
      </c>
      <c r="K80" s="81">
        <v>1271.4781488527999</v>
      </c>
      <c r="M80" s="80">
        <v>5.5999999999999999E-3</v>
      </c>
      <c r="N80" s="80">
        <v>8.9999999999999998E-4</v>
      </c>
    </row>
    <row r="81" spans="2:14">
      <c r="B81" t="s">
        <v>1924</v>
      </c>
      <c r="C81" t="s">
        <v>1925</v>
      </c>
      <c r="D81" t="s">
        <v>1739</v>
      </c>
      <c r="E81"/>
      <c r="F81" t="s">
        <v>1835</v>
      </c>
      <c r="G81" t="s">
        <v>106</v>
      </c>
      <c r="H81" s="77">
        <v>3683.54</v>
      </c>
      <c r="I81" s="77">
        <v>8968</v>
      </c>
      <c r="J81" s="77">
        <v>0</v>
      </c>
      <c r="K81" s="77">
        <v>1271.4781488527999</v>
      </c>
      <c r="L81" s="78">
        <v>1E-4</v>
      </c>
      <c r="M81" s="78">
        <v>5.5999999999999999E-3</v>
      </c>
      <c r="N81" s="78">
        <v>8.9999999999999998E-4</v>
      </c>
    </row>
    <row r="82" spans="2:14">
      <c r="B82" s="79" t="s">
        <v>900</v>
      </c>
      <c r="D82" s="16"/>
      <c r="E82" s="16"/>
      <c r="F82" s="16"/>
      <c r="G82" s="16"/>
      <c r="H82" s="81">
        <v>0</v>
      </c>
      <c r="J82" s="81">
        <v>0</v>
      </c>
      <c r="K82" s="81">
        <v>0</v>
      </c>
      <c r="M82" s="80">
        <v>0</v>
      </c>
      <c r="N82" s="80">
        <v>0</v>
      </c>
    </row>
    <row r="83" spans="2:14">
      <c r="B83" t="s">
        <v>210</v>
      </c>
      <c r="C83" t="s">
        <v>210</v>
      </c>
      <c r="D83" s="16"/>
      <c r="E83" s="16"/>
      <c r="F83" t="s">
        <v>210</v>
      </c>
      <c r="G83" t="s">
        <v>210</v>
      </c>
      <c r="H83" s="77">
        <v>0</v>
      </c>
      <c r="I83" s="77">
        <v>0</v>
      </c>
      <c r="K83" s="77">
        <v>0</v>
      </c>
      <c r="L83" s="78">
        <v>0</v>
      </c>
      <c r="M83" s="78">
        <v>0</v>
      </c>
      <c r="N83" s="78">
        <v>0</v>
      </c>
    </row>
    <row r="84" spans="2:14">
      <c r="B84" s="79" t="s">
        <v>1843</v>
      </c>
      <c r="D84" s="16"/>
      <c r="E84" s="16"/>
      <c r="F84" s="16"/>
      <c r="G84" s="16"/>
      <c r="H84" s="81">
        <v>0</v>
      </c>
      <c r="J84" s="81">
        <v>0</v>
      </c>
      <c r="K84" s="81">
        <v>0</v>
      </c>
      <c r="M84" s="80">
        <v>0</v>
      </c>
      <c r="N84" s="80">
        <v>0</v>
      </c>
    </row>
    <row r="85" spans="2:14">
      <c r="B85" t="s">
        <v>210</v>
      </c>
      <c r="C85" t="s">
        <v>210</v>
      </c>
      <c r="D85" s="16"/>
      <c r="E85" s="16"/>
      <c r="F85" t="s">
        <v>210</v>
      </c>
      <c r="G85" t="s">
        <v>210</v>
      </c>
      <c r="H85" s="77">
        <v>0</v>
      </c>
      <c r="I85" s="77">
        <v>0</v>
      </c>
      <c r="K85" s="77">
        <v>0</v>
      </c>
      <c r="L85" s="78">
        <v>0</v>
      </c>
      <c r="M85" s="78">
        <v>0</v>
      </c>
      <c r="N85" s="78">
        <v>0</v>
      </c>
    </row>
    <row r="86" spans="2:14">
      <c r="B86" t="s">
        <v>227</v>
      </c>
      <c r="D86" s="16"/>
      <c r="E86" s="16"/>
      <c r="F86" s="16"/>
      <c r="G86" s="16"/>
    </row>
    <row r="87" spans="2:14">
      <c r="B87" t="s">
        <v>309</v>
      </c>
      <c r="D87" s="16"/>
      <c r="E87" s="16"/>
      <c r="F87" s="16"/>
      <c r="G87" s="16"/>
    </row>
    <row r="88" spans="2:14">
      <c r="B88" t="s">
        <v>310</v>
      </c>
      <c r="D88" s="16"/>
      <c r="E88" s="16"/>
      <c r="F88" s="16"/>
      <c r="G88" s="16"/>
    </row>
    <row r="89" spans="2:14">
      <c r="B89" t="s">
        <v>311</v>
      </c>
      <c r="D89" s="16"/>
      <c r="E89" s="16"/>
      <c r="F89" s="16"/>
      <c r="G89" s="16"/>
    </row>
    <row r="90" spans="2:14">
      <c r="B90" t="s">
        <v>312</v>
      </c>
      <c r="D90" s="16"/>
      <c r="E90" s="16"/>
      <c r="F90" s="16"/>
      <c r="G90" s="16"/>
    </row>
    <row r="91" spans="2:14">
      <c r="D91" s="16"/>
      <c r="E91" s="16"/>
      <c r="F91" s="16"/>
      <c r="G91" s="16"/>
    </row>
    <row r="92" spans="2:14">
      <c r="D92" s="16"/>
      <c r="E92" s="16"/>
      <c r="F92" s="16"/>
      <c r="G92" s="16"/>
    </row>
    <row r="93" spans="2:14"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J5:N7 A5:I1048576 O5:XFD1048576 C1:C4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8" workbookViewId="0">
      <selection activeCell="G33" activeCellId="1" sqref="G31 G33:G3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 s="1" customFormat="1">
      <c r="B1" s="2" t="s">
        <v>0</v>
      </c>
      <c r="C1" s="82">
        <v>45197</v>
      </c>
    </row>
    <row r="2" spans="2:65" s="1" customFormat="1">
      <c r="B2" s="2" t="s">
        <v>1</v>
      </c>
      <c r="C2" s="12" t="s">
        <v>2662</v>
      </c>
    </row>
    <row r="3" spans="2:65" s="1" customFormat="1">
      <c r="B3" s="2" t="s">
        <v>2</v>
      </c>
      <c r="C3" s="26" t="s">
        <v>2663</v>
      </c>
    </row>
    <row r="4" spans="2:65" s="1" customFormat="1">
      <c r="B4" s="2" t="s">
        <v>3</v>
      </c>
      <c r="C4" s="83" t="s">
        <v>196</v>
      </c>
    </row>
    <row r="6" spans="2:65" ht="26.25" customHeight="1">
      <c r="B6" s="115" t="s">
        <v>68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7"/>
    </row>
    <row r="7" spans="2:65" ht="26.25" customHeight="1">
      <c r="B7" s="115" t="s">
        <v>93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186</v>
      </c>
      <c r="K8" s="28" t="s">
        <v>187</v>
      </c>
      <c r="L8" s="28" t="s">
        <v>56</v>
      </c>
      <c r="M8" s="28" t="s">
        <v>73</v>
      </c>
      <c r="N8" s="28" t="s">
        <v>57</v>
      </c>
      <c r="O8" s="34" t="s">
        <v>182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183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100761.91</v>
      </c>
      <c r="K11" s="7"/>
      <c r="L11" s="75">
        <v>18223.436337615694</v>
      </c>
      <c r="M11" s="7"/>
      <c r="N11" s="76">
        <v>1</v>
      </c>
      <c r="O11" s="76">
        <v>1.32E-2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1926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210</v>
      </c>
      <c r="C14" t="s">
        <v>210</v>
      </c>
      <c r="D14" s="16"/>
      <c r="E14" s="16"/>
      <c r="F14" t="s">
        <v>210</v>
      </c>
      <c r="G14" t="s">
        <v>210</v>
      </c>
      <c r="I14" t="s">
        <v>210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1927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210</v>
      </c>
      <c r="C16" t="s">
        <v>210</v>
      </c>
      <c r="D16" s="16"/>
      <c r="E16" s="16"/>
      <c r="F16" t="s">
        <v>210</v>
      </c>
      <c r="G16" t="s">
        <v>210</v>
      </c>
      <c r="I16" t="s">
        <v>210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210</v>
      </c>
      <c r="C18" t="s">
        <v>210</v>
      </c>
      <c r="D18" s="16"/>
      <c r="E18" s="16"/>
      <c r="F18" t="s">
        <v>210</v>
      </c>
      <c r="G18" t="s">
        <v>210</v>
      </c>
      <c r="I18" t="s">
        <v>210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900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I20" t="s">
        <v>210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225</v>
      </c>
      <c r="C21" s="16"/>
      <c r="D21" s="16"/>
      <c r="E21" s="16"/>
      <c r="J21" s="81">
        <v>100761.91</v>
      </c>
      <c r="L21" s="81">
        <v>18223.436337615694</v>
      </c>
      <c r="N21" s="80">
        <v>1</v>
      </c>
      <c r="O21" s="80">
        <v>1.32E-2</v>
      </c>
    </row>
    <row r="22" spans="2:15">
      <c r="B22" s="79" t="s">
        <v>1926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210</v>
      </c>
      <c r="C23" t="s">
        <v>210</v>
      </c>
      <c r="D23" s="16"/>
      <c r="E23" s="16"/>
      <c r="F23" t="s">
        <v>210</v>
      </c>
      <c r="G23" t="s">
        <v>210</v>
      </c>
      <c r="I23" t="s">
        <v>210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1927</v>
      </c>
      <c r="C24" s="16"/>
      <c r="D24" s="16"/>
      <c r="E24" s="16"/>
      <c r="J24" s="81">
        <v>76930.720000000001</v>
      </c>
      <c r="L24" s="81">
        <v>9217.3379070236133</v>
      </c>
      <c r="N24" s="80">
        <v>0.50580000000000003</v>
      </c>
      <c r="O24" s="80">
        <v>6.7000000000000002E-3</v>
      </c>
    </row>
    <row r="25" spans="2:15">
      <c r="B25" t="s">
        <v>1928</v>
      </c>
      <c r="C25" t="s">
        <v>1929</v>
      </c>
      <c r="D25" t="s">
        <v>123</v>
      </c>
      <c r="E25"/>
      <c r="F25" t="s">
        <v>1835</v>
      </c>
      <c r="G25" t="s">
        <v>904</v>
      </c>
      <c r="H25" t="s">
        <v>212</v>
      </c>
      <c r="I25" t="s">
        <v>110</v>
      </c>
      <c r="J25" s="77">
        <v>176.87</v>
      </c>
      <c r="K25" s="77">
        <v>106693.59239999998</v>
      </c>
      <c r="L25" s="77">
        <v>765.68659253199803</v>
      </c>
      <c r="M25" s="78">
        <v>0</v>
      </c>
      <c r="N25" s="78">
        <v>4.2000000000000003E-2</v>
      </c>
      <c r="O25" s="78">
        <v>5.9999999999999995E-4</v>
      </c>
    </row>
    <row r="26" spans="2:15">
      <c r="B26" t="s">
        <v>1930</v>
      </c>
      <c r="C26" t="s">
        <v>1931</v>
      </c>
      <c r="D26" t="s">
        <v>123</v>
      </c>
      <c r="E26"/>
      <c r="F26" t="s">
        <v>1835</v>
      </c>
      <c r="G26" t="s">
        <v>914</v>
      </c>
      <c r="H26" t="s">
        <v>212</v>
      </c>
      <c r="I26" t="s">
        <v>106</v>
      </c>
      <c r="J26" s="77">
        <v>30.92</v>
      </c>
      <c r="K26" s="77">
        <v>1007522</v>
      </c>
      <c r="L26" s="77">
        <v>1199.0628134376</v>
      </c>
      <c r="M26" s="78">
        <v>0</v>
      </c>
      <c r="N26" s="78">
        <v>6.5799999999999997E-2</v>
      </c>
      <c r="O26" s="78">
        <v>8.9999999999999998E-4</v>
      </c>
    </row>
    <row r="27" spans="2:15">
      <c r="B27" t="s">
        <v>1932</v>
      </c>
      <c r="C27" t="s">
        <v>1933</v>
      </c>
      <c r="D27" t="s">
        <v>123</v>
      </c>
      <c r="E27"/>
      <c r="F27" t="s">
        <v>1835</v>
      </c>
      <c r="G27" t="s">
        <v>1134</v>
      </c>
      <c r="H27" t="s">
        <v>212</v>
      </c>
      <c r="I27" t="s">
        <v>106</v>
      </c>
      <c r="J27" s="77">
        <v>727.99</v>
      </c>
      <c r="K27" s="77">
        <v>34735.449999999997</v>
      </c>
      <c r="L27" s="77">
        <v>973.29894884929502</v>
      </c>
      <c r="M27" s="78">
        <v>0</v>
      </c>
      <c r="N27" s="78">
        <v>5.3400000000000003E-2</v>
      </c>
      <c r="O27" s="78">
        <v>6.9999999999999999E-4</v>
      </c>
    </row>
    <row r="28" spans="2:15">
      <c r="B28" t="s">
        <v>1934</v>
      </c>
      <c r="C28" t="s">
        <v>1935</v>
      </c>
      <c r="D28" t="s">
        <v>123</v>
      </c>
      <c r="E28"/>
      <c r="F28" t="s">
        <v>1835</v>
      </c>
      <c r="G28" t="s">
        <v>1936</v>
      </c>
      <c r="H28" t="s">
        <v>212</v>
      </c>
      <c r="I28" t="s">
        <v>110</v>
      </c>
      <c r="J28" s="77">
        <v>170.02</v>
      </c>
      <c r="K28" s="77">
        <v>236239</v>
      </c>
      <c r="L28" s="77">
        <v>1629.7092701985</v>
      </c>
      <c r="M28" s="78">
        <v>0</v>
      </c>
      <c r="N28" s="78">
        <v>8.9399999999999993E-2</v>
      </c>
      <c r="O28" s="78">
        <v>1.1999999999999999E-3</v>
      </c>
    </row>
    <row r="29" spans="2:15">
      <c r="B29" t="s">
        <v>1937</v>
      </c>
      <c r="C29" t="s">
        <v>1938</v>
      </c>
      <c r="D29" t="s">
        <v>123</v>
      </c>
      <c r="E29"/>
      <c r="F29" t="s">
        <v>1835</v>
      </c>
      <c r="G29" t="s">
        <v>1939</v>
      </c>
      <c r="H29" t="s">
        <v>212</v>
      </c>
      <c r="I29" t="s">
        <v>106</v>
      </c>
      <c r="J29" s="77">
        <v>416.95</v>
      </c>
      <c r="K29" s="77">
        <v>122601.60000000001</v>
      </c>
      <c r="L29" s="77">
        <v>1967.5601917488</v>
      </c>
      <c r="M29" s="78">
        <v>0</v>
      </c>
      <c r="N29" s="78">
        <v>0.108</v>
      </c>
      <c r="O29" s="78">
        <v>1.4E-3</v>
      </c>
    </row>
    <row r="30" spans="2:15">
      <c r="B30" t="s">
        <v>1940</v>
      </c>
      <c r="C30" t="s">
        <v>1941</v>
      </c>
      <c r="D30" t="s">
        <v>123</v>
      </c>
      <c r="E30"/>
      <c r="F30" t="s">
        <v>1835</v>
      </c>
      <c r="G30" t="s">
        <v>1939</v>
      </c>
      <c r="H30" t="s">
        <v>212</v>
      </c>
      <c r="I30" t="s">
        <v>113</v>
      </c>
      <c r="J30" s="77">
        <v>72563.91</v>
      </c>
      <c r="K30" s="77">
        <v>132</v>
      </c>
      <c r="L30" s="77">
        <v>450.21523294835998</v>
      </c>
      <c r="M30" s="78">
        <v>1E-4</v>
      </c>
      <c r="N30" s="78">
        <v>2.47E-2</v>
      </c>
      <c r="O30" s="78">
        <v>2.9999999999999997E-4</v>
      </c>
    </row>
    <row r="31" spans="2:15">
      <c r="B31" t="s">
        <v>1942</v>
      </c>
      <c r="C31" t="s">
        <v>1943</v>
      </c>
      <c r="D31" t="s">
        <v>123</v>
      </c>
      <c r="E31"/>
      <c r="F31" t="s">
        <v>1835</v>
      </c>
      <c r="G31" t="s">
        <v>3683</v>
      </c>
      <c r="H31" t="s">
        <v>211</v>
      </c>
      <c r="I31" t="s">
        <v>113</v>
      </c>
      <c r="J31" s="77">
        <v>2844.06</v>
      </c>
      <c r="K31" s="77">
        <v>16695.210000000017</v>
      </c>
      <c r="L31" s="77">
        <v>2231.80485730906</v>
      </c>
      <c r="M31" s="78">
        <v>0</v>
      </c>
      <c r="N31" s="78">
        <v>0.1225</v>
      </c>
      <c r="O31" s="78">
        <v>1.6000000000000001E-3</v>
      </c>
    </row>
    <row r="32" spans="2:15">
      <c r="B32" s="79" t="s">
        <v>92</v>
      </c>
      <c r="C32" s="16"/>
      <c r="D32" s="16"/>
      <c r="E32" s="16"/>
      <c r="J32" s="81">
        <v>23831.19</v>
      </c>
      <c r="L32" s="81">
        <v>9006.0984305920792</v>
      </c>
      <c r="N32" s="80">
        <v>0.49419999999999997</v>
      </c>
      <c r="O32" s="80">
        <v>6.4999999999999997E-3</v>
      </c>
    </row>
    <row r="33" spans="2:15">
      <c r="B33" t="s">
        <v>1944</v>
      </c>
      <c r="C33" t="s">
        <v>1945</v>
      </c>
      <c r="D33" t="s">
        <v>123</v>
      </c>
      <c r="E33"/>
      <c r="F33" t="s">
        <v>1803</v>
      </c>
      <c r="G33" t="s">
        <v>3683</v>
      </c>
      <c r="H33" t="s">
        <v>211</v>
      </c>
      <c r="I33" t="s">
        <v>106</v>
      </c>
      <c r="J33" s="77">
        <v>1262.93</v>
      </c>
      <c r="K33" s="77">
        <v>20511</v>
      </c>
      <c r="L33" s="77">
        <v>997.04331378270001</v>
      </c>
      <c r="M33" s="78">
        <v>0</v>
      </c>
      <c r="N33" s="78">
        <v>5.4699999999999999E-2</v>
      </c>
      <c r="O33" s="78">
        <v>6.9999999999999999E-4</v>
      </c>
    </row>
    <row r="34" spans="2:15">
      <c r="B34" t="s">
        <v>1946</v>
      </c>
      <c r="C34" t="s">
        <v>1947</v>
      </c>
      <c r="D34" t="s">
        <v>123</v>
      </c>
      <c r="E34"/>
      <c r="F34" t="s">
        <v>1803</v>
      </c>
      <c r="G34" t="s">
        <v>3683</v>
      </c>
      <c r="H34" t="s">
        <v>211</v>
      </c>
      <c r="I34" t="s">
        <v>106</v>
      </c>
      <c r="J34" s="77">
        <v>7101.47</v>
      </c>
      <c r="K34" s="77">
        <v>3717</v>
      </c>
      <c r="L34" s="77">
        <v>1015.9883519751</v>
      </c>
      <c r="M34" s="78">
        <v>0</v>
      </c>
      <c r="N34" s="78">
        <v>5.5800000000000002E-2</v>
      </c>
      <c r="O34" s="78">
        <v>6.9999999999999999E-4</v>
      </c>
    </row>
    <row r="35" spans="2:15">
      <c r="B35" t="s">
        <v>1948</v>
      </c>
      <c r="C35" t="s">
        <v>1949</v>
      </c>
      <c r="D35" t="s">
        <v>1950</v>
      </c>
      <c r="E35"/>
      <c r="F35" t="s">
        <v>1803</v>
      </c>
      <c r="G35" t="s">
        <v>3683</v>
      </c>
      <c r="H35" t="s">
        <v>211</v>
      </c>
      <c r="I35" t="s">
        <v>106</v>
      </c>
      <c r="J35" s="77">
        <v>15466.79</v>
      </c>
      <c r="K35" s="77">
        <v>11746.8</v>
      </c>
      <c r="L35" s="77">
        <v>6993.0667648342796</v>
      </c>
      <c r="M35" s="78">
        <v>0</v>
      </c>
      <c r="N35" s="78">
        <v>0.38369999999999999</v>
      </c>
      <c r="O35" s="78">
        <v>5.1000000000000004E-3</v>
      </c>
    </row>
    <row r="36" spans="2:15">
      <c r="B36" s="79" t="s">
        <v>900</v>
      </c>
      <c r="C36" s="16"/>
      <c r="D36" s="16"/>
      <c r="E36" s="16"/>
      <c r="J36" s="81">
        <v>0</v>
      </c>
      <c r="L36" s="81">
        <v>0</v>
      </c>
      <c r="N36" s="80">
        <v>0</v>
      </c>
      <c r="O36" s="80">
        <v>0</v>
      </c>
    </row>
    <row r="37" spans="2:15">
      <c r="B37" t="s">
        <v>210</v>
      </c>
      <c r="C37" t="s">
        <v>210</v>
      </c>
      <c r="D37" s="16"/>
      <c r="E37" s="16"/>
      <c r="F37" t="s">
        <v>210</v>
      </c>
      <c r="G37" t="s">
        <v>210</v>
      </c>
      <c r="I37" t="s">
        <v>210</v>
      </c>
      <c r="J37" s="77">
        <v>0</v>
      </c>
      <c r="K37" s="77">
        <v>0</v>
      </c>
      <c r="L37" s="77">
        <v>0</v>
      </c>
      <c r="M37" s="78">
        <v>0</v>
      </c>
      <c r="N37" s="78">
        <v>0</v>
      </c>
      <c r="O37" s="78">
        <v>0</v>
      </c>
    </row>
    <row r="38" spans="2:15">
      <c r="B38" t="s">
        <v>227</v>
      </c>
      <c r="C38" s="16"/>
      <c r="D38" s="16"/>
      <c r="E38" s="16"/>
    </row>
    <row r="39" spans="2:15">
      <c r="B39" t="s">
        <v>309</v>
      </c>
      <c r="C39" s="16"/>
      <c r="D39" s="16"/>
      <c r="E39" s="16"/>
    </row>
    <row r="40" spans="2:15">
      <c r="B40" t="s">
        <v>310</v>
      </c>
      <c r="C40" s="16"/>
      <c r="D40" s="16"/>
      <c r="E40" s="16"/>
    </row>
    <row r="41" spans="2:15">
      <c r="B41" t="s">
        <v>311</v>
      </c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C1:C4 A5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sqref="A1:XFD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 s="1" customFormat="1">
      <c r="B1" s="2" t="s">
        <v>0</v>
      </c>
      <c r="C1" s="82">
        <v>45197</v>
      </c>
    </row>
    <row r="2" spans="2:60" s="1" customFormat="1">
      <c r="B2" s="2" t="s">
        <v>1</v>
      </c>
      <c r="C2" s="12" t="s">
        <v>2662</v>
      </c>
    </row>
    <row r="3" spans="2:60" s="1" customFormat="1">
      <c r="B3" s="2" t="s">
        <v>2</v>
      </c>
      <c r="C3" s="26" t="s">
        <v>2663</v>
      </c>
    </row>
    <row r="4" spans="2:60" s="1" customFormat="1">
      <c r="B4" s="2" t="s">
        <v>3</v>
      </c>
      <c r="C4" s="83" t="s">
        <v>196</v>
      </c>
    </row>
    <row r="6" spans="2:60" ht="26.25" customHeight="1">
      <c r="B6" s="115" t="s">
        <v>68</v>
      </c>
      <c r="C6" s="116"/>
      <c r="D6" s="116"/>
      <c r="E6" s="116"/>
      <c r="F6" s="116"/>
      <c r="G6" s="116"/>
      <c r="H6" s="116"/>
      <c r="I6" s="116"/>
      <c r="J6" s="116"/>
      <c r="K6" s="116"/>
      <c r="L6" s="117"/>
    </row>
    <row r="7" spans="2:60" ht="26.25" customHeight="1">
      <c r="B7" s="115" t="s">
        <v>95</v>
      </c>
      <c r="C7" s="116"/>
      <c r="D7" s="116"/>
      <c r="E7" s="116"/>
      <c r="F7" s="116"/>
      <c r="G7" s="116"/>
      <c r="H7" s="116"/>
      <c r="I7" s="116"/>
      <c r="J7" s="116"/>
      <c r="K7" s="116"/>
      <c r="L7" s="11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186</v>
      </c>
      <c r="H8" s="28" t="s">
        <v>187</v>
      </c>
      <c r="I8" s="28" t="s">
        <v>56</v>
      </c>
      <c r="J8" s="28" t="s">
        <v>73</v>
      </c>
      <c r="K8" s="28" t="s">
        <v>57</v>
      </c>
      <c r="L8" s="28" t="s">
        <v>182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183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110806.36</v>
      </c>
      <c r="H11" s="7"/>
      <c r="I11" s="75">
        <v>12.4392286251</v>
      </c>
      <c r="J11" s="25"/>
      <c r="K11" s="76">
        <v>1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106503.99</v>
      </c>
      <c r="I12" s="81">
        <v>9.1842451799999996</v>
      </c>
      <c r="K12" s="80">
        <v>0.73829999999999996</v>
      </c>
      <c r="L12" s="80">
        <v>0</v>
      </c>
    </row>
    <row r="13" spans="2:60">
      <c r="B13" s="79" t="s">
        <v>1951</v>
      </c>
      <c r="D13" s="16"/>
      <c r="E13" s="16"/>
      <c r="G13" s="81">
        <v>106503.99</v>
      </c>
      <c r="I13" s="81">
        <v>9.1842451799999996</v>
      </c>
      <c r="K13" s="80">
        <v>0.73829999999999996</v>
      </c>
      <c r="L13" s="80">
        <v>0</v>
      </c>
    </row>
    <row r="14" spans="2:60">
      <c r="B14" t="s">
        <v>1952</v>
      </c>
      <c r="C14" t="s">
        <v>1953</v>
      </c>
      <c r="D14" t="s">
        <v>100</v>
      </c>
      <c r="E14" t="s">
        <v>335</v>
      </c>
      <c r="F14" t="s">
        <v>102</v>
      </c>
      <c r="G14" s="77">
        <v>83958.09</v>
      </c>
      <c r="H14" s="77">
        <v>8.1999999999999993</v>
      </c>
      <c r="I14" s="77">
        <v>6.8845633800000003</v>
      </c>
      <c r="J14" s="78">
        <v>0</v>
      </c>
      <c r="K14" s="78">
        <v>0.55349999999999999</v>
      </c>
      <c r="L14" s="78">
        <v>0</v>
      </c>
    </row>
    <row r="15" spans="2:60">
      <c r="B15" t="s">
        <v>1954</v>
      </c>
      <c r="C15" t="s">
        <v>1955</v>
      </c>
      <c r="D15" t="s">
        <v>100</v>
      </c>
      <c r="E15" t="s">
        <v>129</v>
      </c>
      <c r="F15" t="s">
        <v>102</v>
      </c>
      <c r="G15" s="77">
        <v>22545.9</v>
      </c>
      <c r="H15" s="77">
        <v>10.199999999999999</v>
      </c>
      <c r="I15" s="77">
        <v>2.2996818000000001</v>
      </c>
      <c r="J15" s="78">
        <v>1.5E-3</v>
      </c>
      <c r="K15" s="78">
        <v>0.18490000000000001</v>
      </c>
      <c r="L15" s="78">
        <v>0</v>
      </c>
    </row>
    <row r="16" spans="2:60">
      <c r="B16" s="79" t="s">
        <v>225</v>
      </c>
      <c r="D16" s="16"/>
      <c r="E16" s="16"/>
      <c r="G16" s="81">
        <v>4302.37</v>
      </c>
      <c r="I16" s="81">
        <v>3.2549834451000002</v>
      </c>
      <c r="K16" s="80">
        <v>0.26169999999999999</v>
      </c>
      <c r="L16" s="80">
        <v>0</v>
      </c>
    </row>
    <row r="17" spans="2:12">
      <c r="B17" s="79" t="s">
        <v>1956</v>
      </c>
      <c r="D17" s="16"/>
      <c r="E17" s="16"/>
      <c r="G17" s="81">
        <v>4302.37</v>
      </c>
      <c r="I17" s="81">
        <v>3.2549834451000002</v>
      </c>
      <c r="K17" s="80">
        <v>0.26169999999999999</v>
      </c>
      <c r="L17" s="80">
        <v>0</v>
      </c>
    </row>
    <row r="18" spans="2:12">
      <c r="B18" t="s">
        <v>1957</v>
      </c>
      <c r="C18" t="s">
        <v>1958</v>
      </c>
      <c r="D18" t="s">
        <v>1618</v>
      </c>
      <c r="E18" t="s">
        <v>979</v>
      </c>
      <c r="F18" t="s">
        <v>106</v>
      </c>
      <c r="G18" s="77">
        <v>3403.15</v>
      </c>
      <c r="H18" s="77">
        <v>23</v>
      </c>
      <c r="I18" s="77">
        <v>3.0127066005000001</v>
      </c>
      <c r="J18" s="78">
        <v>1E-4</v>
      </c>
      <c r="K18" s="78">
        <v>0.2422</v>
      </c>
      <c r="L18" s="78">
        <v>0</v>
      </c>
    </row>
    <row r="19" spans="2:12">
      <c r="B19" t="s">
        <v>1959</v>
      </c>
      <c r="C19" t="s">
        <v>1960</v>
      </c>
      <c r="D19" t="s">
        <v>1614</v>
      </c>
      <c r="E19" t="s">
        <v>1046</v>
      </c>
      <c r="F19" t="s">
        <v>106</v>
      </c>
      <c r="G19" s="77">
        <v>899.22</v>
      </c>
      <c r="H19" s="77">
        <v>7</v>
      </c>
      <c r="I19" s="77">
        <v>0.24227684460000001</v>
      </c>
      <c r="J19" s="78">
        <v>0</v>
      </c>
      <c r="K19" s="78">
        <v>1.95E-2</v>
      </c>
      <c r="L19" s="78">
        <v>0</v>
      </c>
    </row>
    <row r="20" spans="2:12">
      <c r="B20" t="s">
        <v>227</v>
      </c>
      <c r="D20" s="16"/>
      <c r="E20" s="16"/>
    </row>
    <row r="21" spans="2:12">
      <c r="B21" t="s">
        <v>309</v>
      </c>
      <c r="D21" s="16"/>
      <c r="E21" s="16"/>
    </row>
    <row r="22" spans="2:12">
      <c r="B22" t="s">
        <v>310</v>
      </c>
      <c r="D22" s="16"/>
      <c r="E22" s="16"/>
    </row>
    <row r="23" spans="2:12">
      <c r="B23" t="s">
        <v>311</v>
      </c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5:XFD1048576 C1:C4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אופיר שנקר</cp:lastModifiedBy>
  <dcterms:created xsi:type="dcterms:W3CDTF">2015-11-10T09:34:27Z</dcterms:created>
  <dcterms:modified xsi:type="dcterms:W3CDTF">2023-12-04T11:49:18Z</dcterms:modified>
</cp:coreProperties>
</file>